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itul" sheetId="1" r:id="rId1"/>
    <sheet name="ROZH" sheetId="2" r:id="rId2"/>
    <sheet name="TRI" sheetId="3" r:id="rId3"/>
    <sheet name="DR malé" sheetId="4" r:id="rId4"/>
    <sheet name="TRS" sheetId="5" r:id="rId5"/>
    <sheet name="pomvys1" sheetId="6" r:id="rId6"/>
    <sheet name="Oddíly" sheetId="7" r:id="rId7"/>
    <sheet name="pomdr" sheetId="8" r:id="rId8"/>
  </sheets>
  <definedNames>
    <definedName name="_xlnm.Print_Area" localSheetId="2">'TRI'!$A:$AN</definedName>
    <definedName name="_xlnm.Print_Titles" localSheetId="2">'TRI'!$1:$2</definedName>
    <definedName name="_xlnm.Print_Area" localSheetId="4">'TRS'!$A:$AY</definedName>
    <definedName name="_xlnm.Print_Titles" localSheetId="4">'TRS'!$1:$1</definedName>
  </definedNames>
  <calcPr fullCalcOnLoad="1"/>
</workbook>
</file>

<file path=xl/sharedStrings.xml><?xml version="1.0" encoding="utf-8"?>
<sst xmlns="http://schemas.openxmlformats.org/spreadsheetml/2006/main" count="902" uniqueCount="292">
  <si>
    <t>VÝSLEDKY</t>
  </si>
  <si>
    <t>Žákovské mistrovství České republiky 2007 - Olomouc - 20.10.2007</t>
  </si>
  <si>
    <t>R O Z H O D Č Í</t>
  </si>
  <si>
    <t>Sekretariát :</t>
  </si>
  <si>
    <t>Marie Mišáková</t>
  </si>
  <si>
    <t>OLO</t>
  </si>
  <si>
    <t>Veronika Filipová</t>
  </si>
  <si>
    <t xml:space="preserve"> Oblastní a Župní přebor, náborový závod  19.11.2011 Dvůr Králové n.L.</t>
  </si>
  <si>
    <t>Povinná sestava E – D</t>
  </si>
  <si>
    <t>VÝSLEDEK</t>
  </si>
  <si>
    <t>!!</t>
  </si>
  <si>
    <t>START.ČÍSLO</t>
  </si>
  <si>
    <t>Ž</t>
  </si>
  <si>
    <t>VSTUP ZÁKLADNÍCH DAT</t>
  </si>
  <si>
    <t>Um</t>
  </si>
  <si>
    <t>PF</t>
  </si>
  <si>
    <t>PQ</t>
  </si>
  <si>
    <t>PP</t>
  </si>
  <si>
    <t>Příjmení Jméno</t>
  </si>
  <si>
    <t>Rok</t>
  </si>
  <si>
    <t>Klub</t>
  </si>
  <si>
    <t>DR</t>
  </si>
  <si>
    <t>S</t>
  </si>
  <si>
    <t>P1</t>
  </si>
  <si>
    <t>P2</t>
  </si>
  <si>
    <t>P3</t>
  </si>
  <si>
    <t>P4</t>
  </si>
  <si>
    <t>P5</t>
  </si>
  <si>
    <t>Pko</t>
  </si>
  <si>
    <t>Ppe</t>
  </si>
  <si>
    <t>POV</t>
  </si>
  <si>
    <t>V1</t>
  </si>
  <si>
    <t>V2</t>
  </si>
  <si>
    <t>V3</t>
  </si>
  <si>
    <t>V4</t>
  </si>
  <si>
    <t>V5</t>
  </si>
  <si>
    <t>Vp</t>
  </si>
  <si>
    <t>Vko</t>
  </si>
  <si>
    <t>Vpe</t>
  </si>
  <si>
    <t>VOL</t>
  </si>
  <si>
    <t>Kval</t>
  </si>
  <si>
    <t>Uq</t>
  </si>
  <si>
    <t>F1</t>
  </si>
  <si>
    <t>F2</t>
  </si>
  <si>
    <t>F3</t>
  </si>
  <si>
    <t>F4</t>
  </si>
  <si>
    <t>F5</t>
  </si>
  <si>
    <t>Fp</t>
  </si>
  <si>
    <t>Fko</t>
  </si>
  <si>
    <t>Fpe</t>
  </si>
  <si>
    <t>FIN</t>
  </si>
  <si>
    <t>Celk</t>
  </si>
  <si>
    <t>s</t>
  </si>
  <si>
    <t>F</t>
  </si>
  <si>
    <t>BODY</t>
  </si>
  <si>
    <t>PrP</t>
  </si>
  <si>
    <t>ZP1</t>
  </si>
  <si>
    <t>ZP2</t>
  </si>
  <si>
    <t>ZP3</t>
  </si>
  <si>
    <t>ZP4</t>
  </si>
  <si>
    <t>ZP5</t>
  </si>
  <si>
    <t>PrV</t>
  </si>
  <si>
    <t>ZV-1</t>
  </si>
  <si>
    <t>ZV-2</t>
  </si>
  <si>
    <t>ZV-3</t>
  </si>
  <si>
    <t>ZV-4</t>
  </si>
  <si>
    <t>ZV-5</t>
  </si>
  <si>
    <t>RQ1</t>
  </si>
  <si>
    <t>RQ2</t>
  </si>
  <si>
    <t>RQ3</t>
  </si>
  <si>
    <t>RQ4</t>
  </si>
  <si>
    <t>RQ5</t>
  </si>
  <si>
    <t>RQ6</t>
  </si>
  <si>
    <t>RQ7</t>
  </si>
  <si>
    <t>RQ8</t>
  </si>
  <si>
    <t>PrF</t>
  </si>
  <si>
    <t>ZF-1</t>
  </si>
  <si>
    <t>ZF-2</t>
  </si>
  <si>
    <t>ZF-3</t>
  </si>
  <si>
    <t>ZF-4</t>
  </si>
  <si>
    <t>ZF-5</t>
  </si>
  <si>
    <t>RF1</t>
  </si>
  <si>
    <t>RF2</t>
  </si>
  <si>
    <t>RF3</t>
  </si>
  <si>
    <t>RF4</t>
  </si>
  <si>
    <t>RF5</t>
  </si>
  <si>
    <t>RF6</t>
  </si>
  <si>
    <t>RF7</t>
  </si>
  <si>
    <t>RF8</t>
  </si>
  <si>
    <t>KO</t>
  </si>
  <si>
    <t>SC</t>
  </si>
  <si>
    <t>sc</t>
  </si>
  <si>
    <t>los</t>
  </si>
  <si>
    <t>X</t>
  </si>
  <si>
    <t>Prijmeni1</t>
  </si>
  <si>
    <t>Jmeno1</t>
  </si>
  <si>
    <t>Titul1</t>
  </si>
  <si>
    <t>KZ1</t>
  </si>
  <si>
    <t>Klubzem1</t>
  </si>
  <si>
    <t>Rok1</t>
  </si>
  <si>
    <t>Nar1</t>
  </si>
  <si>
    <t>zid1</t>
  </si>
  <si>
    <t>KK</t>
  </si>
  <si>
    <t>E</t>
  </si>
  <si>
    <t>x</t>
  </si>
  <si>
    <t>Zapletalová</t>
  </si>
  <si>
    <t>Aneta</t>
  </si>
  <si>
    <t>DKR</t>
  </si>
  <si>
    <t>D</t>
  </si>
  <si>
    <t>Fišerová</t>
  </si>
  <si>
    <t>Barbora</t>
  </si>
  <si>
    <t>Sokol Dvůr Králové</t>
  </si>
  <si>
    <t>Baťová</t>
  </si>
  <si>
    <t>Alena</t>
  </si>
  <si>
    <t>Větvička</t>
  </si>
  <si>
    <t>Tomáš</t>
  </si>
  <si>
    <t>Povinná sestava F</t>
  </si>
  <si>
    <t>Drtina</t>
  </si>
  <si>
    <t>Josef</t>
  </si>
  <si>
    <t>Seidenglancová</t>
  </si>
  <si>
    <t>Michala</t>
  </si>
  <si>
    <t>Trníková</t>
  </si>
  <si>
    <t>Andrea</t>
  </si>
  <si>
    <t>Hulíková</t>
  </si>
  <si>
    <t>Adéla</t>
  </si>
  <si>
    <t>Nováková</t>
  </si>
  <si>
    <t>Anna</t>
  </si>
  <si>
    <t>Vosáhlová</t>
  </si>
  <si>
    <t>Vodehnalová</t>
  </si>
  <si>
    <t>Povinná sestava G</t>
  </si>
  <si>
    <t>G</t>
  </si>
  <si>
    <t>Steiner</t>
  </si>
  <si>
    <t>Nikolas</t>
  </si>
  <si>
    <t>Štajnc</t>
  </si>
  <si>
    <t>Marek</t>
  </si>
  <si>
    <t>VR</t>
  </si>
  <si>
    <t>TJ Spartak Vrchlabí</t>
  </si>
  <si>
    <t>Smejkalová</t>
  </si>
  <si>
    <t>Vanda</t>
  </si>
  <si>
    <t>Hrnčířová</t>
  </si>
  <si>
    <t>Michaela</t>
  </si>
  <si>
    <t>Novák</t>
  </si>
  <si>
    <t>Petr</t>
  </si>
  <si>
    <t xml:space="preserve">Novotný </t>
  </si>
  <si>
    <t>Vojtěch</t>
  </si>
  <si>
    <t>Spartak Vrchlabí</t>
  </si>
  <si>
    <t>Kúřil</t>
  </si>
  <si>
    <t>Václav</t>
  </si>
  <si>
    <t>Vodehnal</t>
  </si>
  <si>
    <t>Jakub</t>
  </si>
  <si>
    <t>VSTUPZÁKLADNÍCHDAT</t>
  </si>
  <si>
    <t>Jahodová</t>
  </si>
  <si>
    <t>Dominika</t>
  </si>
  <si>
    <t>ROŽ</t>
  </si>
  <si>
    <t>TJ Rožnov pod Radhoštěm C</t>
  </si>
  <si>
    <t>C</t>
  </si>
  <si>
    <t>Bednarská</t>
  </si>
  <si>
    <t>Jana</t>
  </si>
  <si>
    <t>Machálková</t>
  </si>
  <si>
    <t>Radka</t>
  </si>
  <si>
    <t>Herzigová</t>
  </si>
  <si>
    <t>Kamila</t>
  </si>
  <si>
    <t>ODV</t>
  </si>
  <si>
    <t>TJ Aero Odolena Voda A</t>
  </si>
  <si>
    <t>A</t>
  </si>
  <si>
    <t>Polová</t>
  </si>
  <si>
    <t>Lucie</t>
  </si>
  <si>
    <t>Jodasová</t>
  </si>
  <si>
    <t>Eliška</t>
  </si>
  <si>
    <t>Marcol</t>
  </si>
  <si>
    <t>Daniel</t>
  </si>
  <si>
    <t>TJ Aero Odolena Voda B</t>
  </si>
  <si>
    <t>B</t>
  </si>
  <si>
    <t>Teplý</t>
  </si>
  <si>
    <t>František</t>
  </si>
  <si>
    <t>Herzig</t>
  </si>
  <si>
    <t>Družstva</t>
  </si>
  <si>
    <t>Žákyně synchronní dvojice</t>
  </si>
  <si>
    <t>START</t>
  </si>
  <si>
    <t>Ppr</t>
  </si>
  <si>
    <t>P8</t>
  </si>
  <si>
    <t>P9</t>
  </si>
  <si>
    <t>P10</t>
  </si>
  <si>
    <t>SM</t>
  </si>
  <si>
    <t>Psy</t>
  </si>
  <si>
    <t>V8</t>
  </si>
  <si>
    <t>V9</t>
  </si>
  <si>
    <t>V10</t>
  </si>
  <si>
    <t>Vsy</t>
  </si>
  <si>
    <t>F8</t>
  </si>
  <si>
    <t>F9</t>
  </si>
  <si>
    <t>F10</t>
  </si>
  <si>
    <t>Fsy</t>
  </si>
  <si>
    <t>PrPP</t>
  </si>
  <si>
    <t>PrPS</t>
  </si>
  <si>
    <t>ZP8</t>
  </si>
  <si>
    <t>ZP9</t>
  </si>
  <si>
    <t>ZP10</t>
  </si>
  <si>
    <t>PrVp</t>
  </si>
  <si>
    <t>PrVs</t>
  </si>
  <si>
    <t>ZV-8</t>
  </si>
  <si>
    <t>ZV-9</t>
  </si>
  <si>
    <t>ZV-10</t>
  </si>
  <si>
    <t>PrFp</t>
  </si>
  <si>
    <t>ZF-8</t>
  </si>
  <si>
    <t>ZF-9</t>
  </si>
  <si>
    <t>ZF-10</t>
  </si>
  <si>
    <t>Prijmeni2</t>
  </si>
  <si>
    <t>Jmeno2</t>
  </si>
  <si>
    <t>Titul2</t>
  </si>
  <si>
    <t>KZ2</t>
  </si>
  <si>
    <t>Klubzem2</t>
  </si>
  <si>
    <t>Rok2</t>
  </si>
  <si>
    <t>zid2</t>
  </si>
  <si>
    <t>AA</t>
  </si>
  <si>
    <t>0.8</t>
  </si>
  <si>
    <t>Vetvička</t>
  </si>
  <si>
    <t>Žáci synchronní dvojice</t>
  </si>
  <si>
    <t>ID</t>
  </si>
  <si>
    <t>ROK</t>
  </si>
  <si>
    <t>ME</t>
  </si>
  <si>
    <t>ČZ</t>
  </si>
  <si>
    <t>ZAVID</t>
  </si>
  <si>
    <t>ZAV</t>
  </si>
  <si>
    <t>KT</t>
  </si>
  <si>
    <t>KATID</t>
  </si>
  <si>
    <t>KATEGORIE</t>
  </si>
  <si>
    <t>KAT</t>
  </si>
  <si>
    <t>T</t>
  </si>
  <si>
    <t>K</t>
  </si>
  <si>
    <t>P</t>
  </si>
  <si>
    <t>TYP</t>
  </si>
  <si>
    <t>UM</t>
  </si>
  <si>
    <t>JMÉNO</t>
  </si>
  <si>
    <t>PRIJMENI1</t>
  </si>
  <si>
    <t>JMENO1</t>
  </si>
  <si>
    <t>TITUL1</t>
  </si>
  <si>
    <t>KLUBZEM1</t>
  </si>
  <si>
    <t>PRIJMENI2</t>
  </si>
  <si>
    <t>JMENO2</t>
  </si>
  <si>
    <t>TITUL2</t>
  </si>
  <si>
    <t>KLUBZEM2</t>
  </si>
  <si>
    <t>PSP</t>
  </si>
  <si>
    <t>PSSY</t>
  </si>
  <si>
    <t>PSKO</t>
  </si>
  <si>
    <t>PS</t>
  </si>
  <si>
    <t>VSP</t>
  </si>
  <si>
    <t>VSSY</t>
  </si>
  <si>
    <t>VSKO</t>
  </si>
  <si>
    <t>VS</t>
  </si>
  <si>
    <t>ROZ</t>
  </si>
  <si>
    <t>UR</t>
  </si>
  <si>
    <t>FSP</t>
  </si>
  <si>
    <t>FSSY</t>
  </si>
  <si>
    <t>FSKO</t>
  </si>
  <si>
    <t>FS</t>
  </si>
  <si>
    <t>CEL</t>
  </si>
  <si>
    <t>KAT2</t>
  </si>
  <si>
    <t>UM2</t>
  </si>
  <si>
    <t>BODY2</t>
  </si>
  <si>
    <t>UR2</t>
  </si>
  <si>
    <t>FSP2</t>
  </si>
  <si>
    <t>FSSY2</t>
  </si>
  <si>
    <t>FSKO2</t>
  </si>
  <si>
    <t>FS2</t>
  </si>
  <si>
    <t>CEL2</t>
  </si>
  <si>
    <t>KAT3</t>
  </si>
  <si>
    <t>UM3</t>
  </si>
  <si>
    <t>BODY3</t>
  </si>
  <si>
    <t>FSP3</t>
  </si>
  <si>
    <t>FSSY3</t>
  </si>
  <si>
    <t>FSKO3</t>
  </si>
  <si>
    <t>FS3</t>
  </si>
  <si>
    <t>CEL3</t>
  </si>
  <si>
    <t>SP</t>
  </si>
  <si>
    <t>CP</t>
  </si>
  <si>
    <t>ZP</t>
  </si>
  <si>
    <t>R</t>
  </si>
  <si>
    <t>CPR</t>
  </si>
  <si>
    <t>CPF</t>
  </si>
  <si>
    <t>ZPR</t>
  </si>
  <si>
    <t>ZPF</t>
  </si>
  <si>
    <t>ROK1</t>
  </si>
  <si>
    <t>NAR1</t>
  </si>
  <si>
    <t>ROK2</t>
  </si>
  <si>
    <t>NAR2</t>
  </si>
  <si>
    <t>RC1</t>
  </si>
  <si>
    <t>ztid1</t>
  </si>
  <si>
    <t>ztid2</t>
  </si>
  <si>
    <t>Test</t>
  </si>
  <si>
    <t>TES</t>
  </si>
  <si>
    <t>abcdef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</si>
</sst>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0"/>
    <numFmt numFmtId="167" formatCode="0.0"/>
    <numFmt numFmtId="168" formatCode="0.00"/>
    <numFmt numFmtId="169" formatCode="D/M/YYYY"/>
    <numFmt numFmtId="170" formatCode="@"/>
    <numFmt numFmtId="171" formatCode="DD/MM/YY"/>
    <numFmt numFmtId="172" formatCode="#,##0.00"/>
  </numFmts>
  <fonts count="17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u val="double"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53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u val="double"/>
      <sz val="12"/>
      <name val="Arial CE"/>
      <family val="2"/>
    </font>
    <font>
      <b/>
      <sz val="8"/>
      <color indexed="5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vertical="center"/>
    </xf>
    <xf numFmtId="164" fontId="3" fillId="0" borderId="0" xfId="0" applyFont="1" applyBorder="1" applyAlignment="1" applyProtection="1">
      <alignment horizontal="center" vertical="center"/>
      <protection hidden="1" locked="0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0" xfId="0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 locked="0"/>
    </xf>
    <xf numFmtId="164" fontId="6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7" fillId="2" borderId="1" xfId="0" applyFont="1" applyFill="1" applyBorder="1" applyAlignment="1" applyProtection="1">
      <alignment/>
      <protection hidden="1"/>
    </xf>
    <xf numFmtId="164" fontId="0" fillId="2" borderId="2" xfId="0" applyFill="1" applyBorder="1" applyAlignment="1" applyProtection="1">
      <alignment/>
      <protection hidden="1"/>
    </xf>
    <xf numFmtId="164" fontId="0" fillId="2" borderId="3" xfId="0" applyFill="1" applyBorder="1" applyAlignment="1" applyProtection="1">
      <alignment/>
      <protection hidden="1"/>
    </xf>
    <xf numFmtId="164" fontId="5" fillId="3" borderId="4" xfId="0" applyFont="1" applyFill="1" applyBorder="1" applyAlignment="1" applyProtection="1">
      <alignment horizontal="center"/>
      <protection hidden="1"/>
    </xf>
    <xf numFmtId="164" fontId="0" fillId="4" borderId="2" xfId="0" applyFill="1" applyBorder="1" applyAlignment="1" applyProtection="1">
      <alignment/>
      <protection hidden="1"/>
    </xf>
    <xf numFmtId="164" fontId="8" fillId="3" borderId="4" xfId="0" applyFont="1" applyFill="1" applyBorder="1" applyAlignment="1" applyProtection="1">
      <alignment horizontal="center"/>
      <protection hidden="1"/>
    </xf>
    <xf numFmtId="164" fontId="5" fillId="3" borderId="2" xfId="0" applyFont="1" applyFill="1" applyBorder="1" applyAlignment="1" applyProtection="1">
      <alignment horizontal="center"/>
      <protection hidden="1"/>
    </xf>
    <xf numFmtId="164" fontId="3" fillId="3" borderId="3" xfId="0" applyFont="1" applyFill="1" applyBorder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0" fillId="3" borderId="5" xfId="0" applyFill="1" applyBorder="1" applyAlignment="1" applyProtection="1">
      <alignment/>
      <protection hidden="1"/>
    </xf>
    <xf numFmtId="164" fontId="3" fillId="3" borderId="6" xfId="0" applyFont="1" applyFill="1" applyBorder="1" applyAlignment="1" applyProtection="1">
      <alignment horizontal="center"/>
      <protection hidden="1"/>
    </xf>
    <xf numFmtId="164" fontId="3" fillId="3" borderId="0" xfId="0" applyFont="1" applyFill="1" applyBorder="1" applyAlignment="1" applyProtection="1">
      <alignment horizontal="center"/>
      <protection hidden="1"/>
    </xf>
    <xf numFmtId="164" fontId="3" fillId="3" borderId="7" xfId="0" applyFont="1" applyFill="1" applyBorder="1" applyAlignment="1" applyProtection="1">
      <alignment horizontal="center"/>
      <protection hidden="1"/>
    </xf>
    <xf numFmtId="164" fontId="3" fillId="3" borderId="5" xfId="0" applyFont="1" applyFill="1" applyBorder="1" applyAlignment="1" applyProtection="1">
      <alignment horizontal="center"/>
      <protection hidden="1"/>
    </xf>
    <xf numFmtId="164" fontId="3" fillId="3" borderId="0" xfId="0" applyFont="1" applyFill="1" applyAlignment="1" applyProtection="1">
      <alignment horizontal="center"/>
      <protection hidden="1"/>
    </xf>
    <xf numFmtId="164" fontId="9" fillId="0" borderId="8" xfId="0" applyFont="1" applyFill="1" applyBorder="1" applyAlignment="1" applyProtection="1">
      <alignment horizontal="center"/>
      <protection hidden="1"/>
    </xf>
    <xf numFmtId="164" fontId="9" fillId="4" borderId="8" xfId="0" applyFont="1" applyFill="1" applyBorder="1" applyAlignment="1" applyProtection="1">
      <alignment horizontal="center"/>
      <protection hidden="1"/>
    </xf>
    <xf numFmtId="164" fontId="9" fillId="0" borderId="8" xfId="0" applyFont="1" applyFill="1" applyBorder="1" applyAlignment="1" applyProtection="1">
      <alignment horizontal="right"/>
      <protection hidden="1"/>
    </xf>
    <xf numFmtId="164" fontId="0" fillId="3" borderId="8" xfId="0" applyFont="1" applyFill="1" applyBorder="1" applyAlignment="1" applyProtection="1">
      <alignment horizontal="center"/>
      <protection hidden="1"/>
    </xf>
    <xf numFmtId="164" fontId="10" fillId="3" borderId="9" xfId="0" applyFont="1" applyFill="1" applyBorder="1" applyAlignment="1" applyProtection="1">
      <alignment horizontal="center"/>
      <protection hidden="1"/>
    </xf>
    <xf numFmtId="164" fontId="11" fillId="4" borderId="8" xfId="0" applyFont="1" applyFill="1" applyBorder="1" applyAlignment="1" applyProtection="1">
      <alignment horizontal="center"/>
      <protection hidden="1"/>
    </xf>
    <xf numFmtId="164" fontId="10" fillId="3" borderId="10" xfId="0" applyFont="1" applyFill="1" applyBorder="1" applyAlignment="1" applyProtection="1">
      <alignment horizontal="center"/>
      <protection hidden="1"/>
    </xf>
    <xf numFmtId="164" fontId="10" fillId="3" borderId="8" xfId="0" applyFont="1" applyFill="1" applyBorder="1" applyAlignment="1" applyProtection="1">
      <alignment horizontal="center"/>
      <protection hidden="1"/>
    </xf>
    <xf numFmtId="164" fontId="11" fillId="3" borderId="9" xfId="0" applyFont="1" applyFill="1" applyBorder="1" applyAlignment="1" applyProtection="1">
      <alignment horizontal="center"/>
      <protection hidden="1"/>
    </xf>
    <xf numFmtId="164" fontId="10" fillId="3" borderId="8" xfId="0" applyFont="1" applyFill="1" applyBorder="1" applyAlignment="1" applyProtection="1">
      <alignment/>
      <protection hidden="1"/>
    </xf>
    <xf numFmtId="164" fontId="11" fillId="3" borderId="9" xfId="0" applyFont="1" applyFill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0" fillId="4" borderId="0" xfId="0" applyNumberForma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5" fontId="10" fillId="0" borderId="0" xfId="0" applyNumberFormat="1" applyFont="1" applyFill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0" fillId="0" borderId="0" xfId="0" applyFont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alignment horizontal="center"/>
      <protection hidden="1" locked="0"/>
    </xf>
    <xf numFmtId="166" fontId="10" fillId="0" borderId="0" xfId="0" applyNumberFormat="1" applyFont="1" applyFill="1" applyAlignment="1" applyProtection="1">
      <alignment horizontal="center"/>
      <protection hidden="1" locked="0"/>
    </xf>
    <xf numFmtId="167" fontId="10" fillId="0" borderId="0" xfId="0" applyNumberFormat="1" applyFont="1" applyFill="1" applyAlignment="1" applyProtection="1">
      <alignment/>
      <protection hidden="1" locked="0"/>
    </xf>
    <xf numFmtId="168" fontId="5" fillId="0" borderId="0" xfId="0" applyNumberFormat="1" applyFont="1" applyFill="1" applyAlignment="1" applyProtection="1">
      <alignment/>
      <protection hidden="1"/>
    </xf>
    <xf numFmtId="168" fontId="0" fillId="0" borderId="0" xfId="0" applyNumberFormat="1" applyFont="1" applyFill="1" applyAlignment="1" applyProtection="1">
      <alignment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168" fontId="5" fillId="0" borderId="0" xfId="0" applyNumberFormat="1" applyFont="1" applyAlignment="1" applyProtection="1">
      <alignment/>
      <protection hidden="1"/>
    </xf>
    <xf numFmtId="164" fontId="5" fillId="3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 locked="0"/>
    </xf>
    <xf numFmtId="168" fontId="5" fillId="3" borderId="5" xfId="0" applyNumberFormat="1" applyFont="1" applyFill="1" applyBorder="1" applyAlignment="1" applyProtection="1">
      <alignment/>
      <protection hidden="1"/>
    </xf>
    <xf numFmtId="168" fontId="10" fillId="4" borderId="0" xfId="0" applyNumberFormat="1" applyFont="1" applyFill="1" applyAlignment="1" applyProtection="1">
      <alignment/>
      <protection hidden="1"/>
    </xf>
    <xf numFmtId="168" fontId="10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165" fontId="12" fillId="3" borderId="7" xfId="0" applyNumberFormat="1" applyFont="1" applyFill="1" applyBorder="1" applyAlignment="1" applyProtection="1">
      <alignment horizontal="right"/>
      <protection hidden="1"/>
    </xf>
    <xf numFmtId="165" fontId="12" fillId="3" borderId="0" xfId="0" applyNumberFormat="1" applyFont="1" applyFill="1" applyBorder="1" applyAlignment="1" applyProtection="1">
      <alignment horizontal="center"/>
      <protection hidden="1"/>
    </xf>
    <xf numFmtId="165" fontId="0" fillId="3" borderId="7" xfId="0" applyNumberFormat="1" applyFont="1" applyFill="1" applyBorder="1" applyAlignment="1" applyProtection="1">
      <alignment/>
      <protection hidden="1"/>
    </xf>
    <xf numFmtId="164" fontId="10" fillId="3" borderId="0" xfId="0" applyFont="1" applyFill="1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hidden="1" locked="0"/>
    </xf>
    <xf numFmtId="164" fontId="5" fillId="0" borderId="5" xfId="0" applyFont="1" applyBorder="1" applyAlignment="1" applyProtection="1">
      <alignment horizontal="center"/>
      <protection hidden="1" locked="0"/>
    </xf>
    <xf numFmtId="165" fontId="0" fillId="3" borderId="0" xfId="0" applyNumberFormat="1" applyFont="1" applyFill="1" applyAlignment="1" applyProtection="1">
      <alignment horizontal="center"/>
      <protection hidden="1"/>
    </xf>
    <xf numFmtId="164" fontId="0" fillId="0" borderId="0" xfId="0" applyAlignment="1" applyProtection="1">
      <alignment/>
      <protection hidden="1" locked="0"/>
    </xf>
    <xf numFmtId="164" fontId="0" fillId="0" borderId="0" xfId="0" applyFill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hidden="1" locked="0"/>
    </xf>
    <xf numFmtId="164" fontId="10" fillId="3" borderId="0" xfId="0" applyFont="1" applyFill="1" applyBorder="1" applyAlignment="1" applyProtection="1">
      <alignment horizontal="center"/>
      <protection hidden="1"/>
    </xf>
    <xf numFmtId="168" fontId="10" fillId="3" borderId="0" xfId="0" applyNumberFormat="1" applyFont="1" applyFill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 locked="0"/>
    </xf>
    <xf numFmtId="169" fontId="0" fillId="0" borderId="0" xfId="0" applyNumberFormat="1" applyAlignment="1" applyProtection="1">
      <alignment/>
      <protection hidden="1" locked="0"/>
    </xf>
    <xf numFmtId="166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 applyProtection="1">
      <alignment horizontal="center"/>
      <protection hidden="1"/>
    </xf>
    <xf numFmtId="164" fontId="15" fillId="0" borderId="0" xfId="0" applyFont="1" applyAlignment="1" applyProtection="1">
      <alignment/>
      <protection hidden="1"/>
    </xf>
    <xf numFmtId="164" fontId="0" fillId="4" borderId="1" xfId="0" applyFill="1" applyBorder="1" applyAlignment="1" applyProtection="1">
      <alignment/>
      <protection hidden="1"/>
    </xf>
    <xf numFmtId="164" fontId="3" fillId="3" borderId="11" xfId="0" applyFont="1" applyFill="1" applyBorder="1" applyAlignment="1" applyProtection="1">
      <alignment horizontal="center"/>
      <protection hidden="1"/>
    </xf>
    <xf numFmtId="164" fontId="10" fillId="4" borderId="8" xfId="0" applyFont="1" applyFill="1" applyBorder="1" applyAlignment="1" applyProtection="1">
      <alignment horizontal="center"/>
      <protection hidden="1"/>
    </xf>
    <xf numFmtId="164" fontId="10" fillId="3" borderId="9" xfId="0" applyFont="1" applyFill="1" applyBorder="1" applyAlignment="1" applyProtection="1">
      <alignment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5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5" fontId="10" fillId="0" borderId="0" xfId="0" applyNumberFormat="1" applyFont="1" applyFill="1" applyAlignment="1" applyProtection="1">
      <alignment horizontal="center"/>
      <protection hidden="1"/>
    </xf>
    <xf numFmtId="164" fontId="10" fillId="0" borderId="0" xfId="0" applyNumberFormat="1" applyFont="1" applyFill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6" fontId="10" fillId="0" borderId="0" xfId="0" applyNumberFormat="1" applyFont="1" applyFill="1" applyAlignment="1" applyProtection="1">
      <alignment horizontal="center"/>
      <protection locked="0"/>
    </xf>
    <xf numFmtId="166" fontId="10" fillId="0" borderId="0" xfId="0" applyNumberFormat="1" applyFont="1" applyFill="1" applyBorder="1" applyAlignment="1" applyProtection="1">
      <alignment horizontal="center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/>
      <protection hidden="1"/>
    </xf>
    <xf numFmtId="168" fontId="10" fillId="0" borderId="0" xfId="0" applyNumberFormat="1" applyFont="1" applyFill="1" applyAlignment="1" applyProtection="1">
      <alignment/>
      <protection hidden="1"/>
    </xf>
    <xf numFmtId="165" fontId="16" fillId="3" borderId="12" xfId="0" applyNumberFormat="1" applyFont="1" applyFill="1" applyBorder="1" applyAlignment="1" applyProtection="1">
      <alignment horizontal="right"/>
      <protection hidden="1"/>
    </xf>
    <xf numFmtId="164" fontId="0" fillId="0" borderId="0" xfId="0" applyFill="1" applyBorder="1" applyAlignment="1" applyProtection="1">
      <alignment horizontal="center"/>
      <protection locked="0"/>
    </xf>
    <xf numFmtId="164" fontId="5" fillId="0" borderId="5" xfId="0" applyFon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65" fontId="16" fillId="3" borderId="7" xfId="0" applyNumberFormat="1" applyFont="1" applyFill="1" applyBorder="1" applyAlignment="1" applyProtection="1">
      <alignment horizontal="right"/>
      <protection hidden="1"/>
    </xf>
    <xf numFmtId="164" fontId="5" fillId="0" borderId="0" xfId="0" applyFont="1" applyAlignment="1" applyProtection="1">
      <alignment horizontal="center"/>
      <protection hidden="1" locked="0"/>
    </xf>
    <xf numFmtId="17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1:H51"/>
  <sheetViews>
    <sheetView workbookViewId="0" topLeftCell="A16">
      <selection activeCell="H47" sqref="H47"/>
    </sheetView>
  </sheetViews>
  <sheetFormatPr defaultColWidth="9.00390625" defaultRowHeight="12.75"/>
  <sheetData>
    <row r="51" spans="1:8" ht="31.5">
      <c r="A51" s="1" t="s">
        <v>0</v>
      </c>
      <c r="B51" s="1"/>
      <c r="C51" s="1"/>
      <c r="D51" s="1"/>
      <c r="E51" s="1"/>
      <c r="F51" s="1"/>
      <c r="G51" s="1"/>
      <c r="H51" s="1"/>
    </row>
  </sheetData>
  <mergeCells count="1">
    <mergeCell ref="A51:H5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6">
      <selection activeCell="E26" sqref="E26"/>
    </sheetView>
  </sheetViews>
  <sheetFormatPr defaultColWidth="9.00390625" defaultRowHeight="19.5" customHeight="1"/>
  <cols>
    <col min="1" max="1" width="12.75390625" style="2" customWidth="1"/>
    <col min="2" max="2" width="16.375" style="2" customWidth="1"/>
    <col min="3" max="3" width="8.75390625" style="2" customWidth="1"/>
    <col min="4" max="4" width="32.75390625" style="2" customWidth="1"/>
    <col min="5" max="5" width="5.75390625" style="2" customWidth="1"/>
    <col min="6" max="6" width="12.75390625" style="2" customWidth="1"/>
    <col min="7" max="16384" width="9.125" style="2" customWidth="1"/>
  </cols>
  <sheetData>
    <row r="1" spans="1:6" ht="19.5" customHeight="1">
      <c r="A1" s="3" t="s">
        <v>1</v>
      </c>
      <c r="B1" s="3"/>
      <c r="C1" s="3"/>
      <c r="D1" s="3"/>
      <c r="E1" s="3"/>
      <c r="F1" s="3"/>
    </row>
    <row r="2" ht="49.5" customHeight="1"/>
    <row r="3" spans="2:5" ht="24.75" customHeight="1">
      <c r="B3" s="4" t="s">
        <v>2</v>
      </c>
      <c r="C3" s="4"/>
      <c r="D3" s="4"/>
      <c r="E3" s="4"/>
    </row>
    <row r="4" ht="99.75" customHeight="1"/>
    <row r="6" spans="1:5" ht="19.5" customHeight="1">
      <c r="A6"/>
      <c r="B6"/>
      <c r="C6"/>
      <c r="D6"/>
      <c r="E6"/>
    </row>
    <row r="7" spans="1:5" ht="19.5" customHeight="1">
      <c r="A7"/>
      <c r="B7"/>
      <c r="C7"/>
      <c r="D7"/>
      <c r="E7"/>
    </row>
    <row r="8" spans="1:5" ht="19.5" customHeight="1">
      <c r="A8"/>
      <c r="B8"/>
      <c r="C8"/>
      <c r="D8"/>
      <c r="E8"/>
    </row>
    <row r="9" spans="1:5" ht="19.5" customHeight="1">
      <c r="A9"/>
      <c r="B9"/>
      <c r="C9"/>
      <c r="D9"/>
      <c r="E9"/>
    </row>
    <row r="10" spans="1:5" ht="19.5" customHeight="1">
      <c r="A10"/>
      <c r="B10"/>
      <c r="C10"/>
      <c r="D10"/>
      <c r="E10"/>
    </row>
    <row r="11" spans="1:5" ht="19.5" customHeight="1">
      <c r="A11"/>
      <c r="B11"/>
      <c r="C11"/>
      <c r="D11"/>
      <c r="E11"/>
    </row>
    <row r="12" spans="1:5" ht="19.5" customHeight="1">
      <c r="A12"/>
      <c r="B12"/>
      <c r="C12"/>
      <c r="D12"/>
      <c r="E12"/>
    </row>
    <row r="13" spans="1:5" ht="19.5" customHeight="1">
      <c r="A13"/>
      <c r="B13"/>
      <c r="C13"/>
      <c r="D13"/>
      <c r="E13"/>
    </row>
    <row r="14" spans="1:5" ht="19.5" customHeight="1">
      <c r="A14"/>
      <c r="B14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spans="1:5" ht="19.5" customHeight="1">
      <c r="A20"/>
      <c r="B20"/>
      <c r="C20"/>
      <c r="D20"/>
      <c r="E20"/>
    </row>
    <row r="21" spans="1:5" ht="19.5" customHeight="1">
      <c r="A21"/>
      <c r="B21"/>
      <c r="C21"/>
      <c r="D21"/>
      <c r="E21"/>
    </row>
    <row r="22" spans="1:5" ht="19.5" customHeight="1">
      <c r="A22"/>
      <c r="B22"/>
      <c r="C22"/>
      <c r="D22"/>
      <c r="E22"/>
    </row>
    <row r="23" spans="1:5" ht="19.5" customHeight="1">
      <c r="A23"/>
      <c r="B23"/>
      <c r="C23"/>
      <c r="D23"/>
      <c r="E23"/>
    </row>
    <row r="24" spans="1:5" ht="19.5" customHeight="1">
      <c r="A24"/>
      <c r="B24"/>
      <c r="C24"/>
      <c r="D24"/>
      <c r="E24"/>
    </row>
    <row r="25" spans="1:5" ht="19.5" customHeight="1">
      <c r="A25"/>
      <c r="B25"/>
      <c r="C25"/>
      <c r="D25"/>
      <c r="E25"/>
    </row>
    <row r="26" spans="1:5" ht="19.5" customHeight="1">
      <c r="A26"/>
      <c r="B26"/>
      <c r="C26"/>
      <c r="D26"/>
      <c r="E26"/>
    </row>
    <row r="27" spans="2:5" ht="19.5" customHeight="1">
      <c r="B27" s="5" t="s">
        <v>3</v>
      </c>
      <c r="D27" s="2" t="s">
        <v>4</v>
      </c>
      <c r="E27" s="2" t="s">
        <v>5</v>
      </c>
    </row>
    <row r="28" spans="4:5" ht="19.5" customHeight="1">
      <c r="D28" s="2" t="s">
        <v>6</v>
      </c>
      <c r="E28" s="2" t="s">
        <v>5</v>
      </c>
    </row>
  </sheetData>
  <mergeCells count="2">
    <mergeCell ref="A1:F1"/>
    <mergeCell ref="B3:E3"/>
  </mergeCells>
  <printOptions horizontalCentered="1"/>
  <pageMargins left="0.7875" right="0.39375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10"/>
  <sheetViews>
    <sheetView tabSelected="1" zoomScale="85" zoomScaleNormal="85" workbookViewId="0" topLeftCell="A1">
      <selection activeCell="H49" sqref="H49"/>
    </sheetView>
  </sheetViews>
  <sheetFormatPr defaultColWidth="9.00390625" defaultRowHeight="15.75" customHeight="1"/>
  <cols>
    <col min="1" max="1" width="3.875" style="6" customWidth="1"/>
    <col min="2" max="2" width="0.2421875" style="6" customWidth="1"/>
    <col min="3" max="5" width="0" style="6" hidden="1" customWidth="1"/>
    <col min="6" max="6" width="23.25390625" style="6" customWidth="1"/>
    <col min="7" max="7" width="2.00390625" style="6" customWidth="1"/>
    <col min="8" max="8" width="4.375" style="6" customWidth="1"/>
    <col min="9" max="9" width="5.125" style="6" customWidth="1"/>
    <col min="10" max="10" width="3.00390625" style="6" customWidth="1"/>
    <col min="11" max="11" width="2.25390625" style="6" customWidth="1"/>
    <col min="12" max="16" width="3.25390625" style="6" customWidth="1"/>
    <col min="17" max="17" width="0" style="6" hidden="1" customWidth="1"/>
    <col min="18" max="18" width="3.25390625" style="6" customWidth="1"/>
    <col min="19" max="19" width="5.875" style="6" customWidth="1"/>
    <col min="20" max="24" width="3.25390625" style="6" customWidth="1"/>
    <col min="25" max="25" width="5.875" style="6" customWidth="1"/>
    <col min="26" max="26" width="4.625" style="6" customWidth="1"/>
    <col min="27" max="27" width="3.25390625" style="6" customWidth="1"/>
    <col min="28" max="28" width="6.25390625" style="6" customWidth="1"/>
    <col min="29" max="29" width="6.75390625" style="6" customWidth="1"/>
    <col min="30" max="30" width="2.75390625" style="6" customWidth="1"/>
    <col min="31" max="35" width="3.25390625" style="6" customWidth="1"/>
    <col min="36" max="36" width="5.875" style="6" customWidth="1"/>
    <col min="37" max="37" width="4.625" style="6" customWidth="1"/>
    <col min="38" max="38" width="3.25390625" style="6" customWidth="1"/>
    <col min="39" max="39" width="6.25390625" style="6" customWidth="1"/>
    <col min="40" max="40" width="7.00390625" style="6" customWidth="1"/>
    <col min="41" max="41" width="2.375" style="6" customWidth="1"/>
    <col min="42" max="42" width="2.125" style="6" customWidth="1"/>
    <col min="43" max="43" width="7.00390625" style="6" customWidth="1"/>
    <col min="44" max="77" width="0" style="6" hidden="1" customWidth="1"/>
    <col min="78" max="79" width="3.75390625" style="6" customWidth="1"/>
    <col min="80" max="80" width="4.375" style="6" customWidth="1"/>
    <col min="81" max="81" width="3.625" style="6" customWidth="1"/>
    <col min="82" max="82" width="4.375" style="6" customWidth="1"/>
    <col min="83" max="83" width="2.25390625" style="6" customWidth="1"/>
    <col min="84" max="84" width="3.25390625" style="6" customWidth="1"/>
    <col min="85" max="85" width="16.625" style="6" customWidth="1"/>
    <col min="86" max="86" width="10.00390625" style="6" customWidth="1"/>
    <col min="87" max="87" width="5.375" style="6" customWidth="1"/>
    <col min="88" max="88" width="4.75390625" style="6" customWidth="1"/>
    <col min="89" max="89" width="24.625" style="6" customWidth="1"/>
    <col min="90" max="90" width="3.00390625" style="6" customWidth="1"/>
    <col min="91" max="91" width="5.25390625" style="6" customWidth="1"/>
    <col min="92" max="92" width="10.875" style="6" customWidth="1"/>
    <col min="93" max="93" width="2.375" style="6" customWidth="1"/>
    <col min="94" max="94" width="7.125" style="6" customWidth="1"/>
    <col min="95" max="95" width="3.625" style="6" customWidth="1"/>
    <col min="96" max="96" width="9.125" style="6" customWidth="1"/>
    <col min="97" max="97" width="11.375" style="6" customWidth="1"/>
    <col min="98" max="16384" width="9.125" style="6" customWidth="1"/>
  </cols>
  <sheetData>
    <row r="1" spans="1:43" ht="15.75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9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95" ht="15.75" customHeight="1">
      <c r="A3" s="10"/>
      <c r="B3" s="11"/>
      <c r="C3" s="11"/>
      <c r="D3" s="11"/>
      <c r="E3" s="11"/>
      <c r="F3" s="11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  <c r="AO3" s="13" t="s">
        <v>9</v>
      </c>
      <c r="AP3" s="13"/>
      <c r="AQ3" s="13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5" t="s">
        <v>10</v>
      </c>
      <c r="CA3" s="15"/>
      <c r="CB3" s="13" t="s">
        <v>11</v>
      </c>
      <c r="CC3" s="13"/>
      <c r="CD3" s="13"/>
      <c r="CE3" s="13"/>
      <c r="CF3" s="16" t="s">
        <v>12</v>
      </c>
      <c r="CG3" s="17" t="s">
        <v>13</v>
      </c>
      <c r="CH3" s="17"/>
      <c r="CI3" s="17"/>
      <c r="CJ3" s="17"/>
      <c r="CK3" s="17"/>
      <c r="CL3" s="17"/>
      <c r="CM3" s="17"/>
      <c r="CN3" s="17"/>
      <c r="CO3" s="17"/>
      <c r="CP3" s="17"/>
      <c r="CQ3" s="17"/>
    </row>
    <row r="4" spans="1:95" ht="1.5" customHeight="1">
      <c r="A4" s="18"/>
      <c r="C4" s="19"/>
      <c r="D4" s="19"/>
      <c r="E4" s="19"/>
      <c r="G4" s="20"/>
      <c r="AP4" s="21"/>
      <c r="AQ4" s="22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3"/>
      <c r="CA4" s="24"/>
      <c r="CB4" s="25"/>
      <c r="CC4" s="24"/>
      <c r="CD4" s="24"/>
      <c r="CE4" s="26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6"/>
    </row>
    <row r="5" spans="1:105" ht="12.75" customHeight="1">
      <c r="A5" s="28" t="s">
        <v>14</v>
      </c>
      <c r="B5" s="28"/>
      <c r="C5" s="29" t="s">
        <v>15</v>
      </c>
      <c r="D5" s="29" t="s">
        <v>16</v>
      </c>
      <c r="E5" s="29" t="s">
        <v>17</v>
      </c>
      <c r="F5" s="28" t="s">
        <v>18</v>
      </c>
      <c r="G5" s="30" t="s">
        <v>12</v>
      </c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28</v>
      </c>
      <c r="R5" s="28" t="s">
        <v>29</v>
      </c>
      <c r="S5" s="28" t="s">
        <v>30</v>
      </c>
      <c r="T5" s="28" t="s">
        <v>31</v>
      </c>
      <c r="U5" s="28" t="s">
        <v>32</v>
      </c>
      <c r="V5" s="28" t="s">
        <v>33</v>
      </c>
      <c r="W5" s="28" t="s">
        <v>34</v>
      </c>
      <c r="X5" s="28" t="s">
        <v>35</v>
      </c>
      <c r="Y5" s="28" t="s">
        <v>36</v>
      </c>
      <c r="Z5" s="28" t="s">
        <v>37</v>
      </c>
      <c r="AA5" s="28" t="s">
        <v>38</v>
      </c>
      <c r="AB5" s="28" t="s">
        <v>39</v>
      </c>
      <c r="AC5" s="28" t="s">
        <v>40</v>
      </c>
      <c r="AD5" s="28" t="s">
        <v>41</v>
      </c>
      <c r="AE5" s="28" t="s">
        <v>42</v>
      </c>
      <c r="AF5" s="28" t="s">
        <v>43</v>
      </c>
      <c r="AG5" s="28" t="s">
        <v>44</v>
      </c>
      <c r="AH5" s="28" t="s">
        <v>45</v>
      </c>
      <c r="AI5" s="28" t="s">
        <v>46</v>
      </c>
      <c r="AJ5" s="28" t="s">
        <v>47</v>
      </c>
      <c r="AK5" s="28" t="s">
        <v>48</v>
      </c>
      <c r="AL5" s="28" t="s">
        <v>49</v>
      </c>
      <c r="AM5" s="28" t="s">
        <v>50</v>
      </c>
      <c r="AN5" s="28" t="s">
        <v>51</v>
      </c>
      <c r="AO5" s="31" t="s">
        <v>52</v>
      </c>
      <c r="AP5" s="31" t="s">
        <v>53</v>
      </c>
      <c r="AQ5" s="32" t="s">
        <v>54</v>
      </c>
      <c r="AR5" s="33" t="s">
        <v>55</v>
      </c>
      <c r="AS5" s="33" t="s">
        <v>56</v>
      </c>
      <c r="AT5" s="33" t="s">
        <v>57</v>
      </c>
      <c r="AU5" s="33" t="s">
        <v>58</v>
      </c>
      <c r="AV5" s="33" t="s">
        <v>59</v>
      </c>
      <c r="AW5" s="33" t="s">
        <v>60</v>
      </c>
      <c r="AX5" s="33" t="s">
        <v>61</v>
      </c>
      <c r="AY5" s="33" t="s">
        <v>62</v>
      </c>
      <c r="AZ5" s="33" t="s">
        <v>63</v>
      </c>
      <c r="BA5" s="33" t="s">
        <v>64</v>
      </c>
      <c r="BB5" s="33" t="s">
        <v>65</v>
      </c>
      <c r="BC5" s="33" t="s">
        <v>66</v>
      </c>
      <c r="BD5" s="33" t="s">
        <v>67</v>
      </c>
      <c r="BE5" s="33" t="s">
        <v>68</v>
      </c>
      <c r="BF5" s="33" t="s">
        <v>69</v>
      </c>
      <c r="BG5" s="33" t="s">
        <v>70</v>
      </c>
      <c r="BH5" s="33" t="s">
        <v>71</v>
      </c>
      <c r="BI5" s="33" t="s">
        <v>72</v>
      </c>
      <c r="BJ5" s="33" t="s">
        <v>73</v>
      </c>
      <c r="BK5" s="33" t="s">
        <v>74</v>
      </c>
      <c r="BL5" s="33" t="s">
        <v>75</v>
      </c>
      <c r="BM5" s="33" t="s">
        <v>76</v>
      </c>
      <c r="BN5" s="33" t="s">
        <v>77</v>
      </c>
      <c r="BO5" s="33" t="s">
        <v>78</v>
      </c>
      <c r="BP5" s="33" t="s">
        <v>79</v>
      </c>
      <c r="BQ5" s="33" t="s">
        <v>80</v>
      </c>
      <c r="BR5" s="33" t="s">
        <v>81</v>
      </c>
      <c r="BS5" s="33" t="s">
        <v>82</v>
      </c>
      <c r="BT5" s="33" t="s">
        <v>83</v>
      </c>
      <c r="BU5" s="33" t="s">
        <v>84</v>
      </c>
      <c r="BV5" s="33" t="s">
        <v>85</v>
      </c>
      <c r="BW5" s="33" t="s">
        <v>86</v>
      </c>
      <c r="BX5" s="33" t="s">
        <v>87</v>
      </c>
      <c r="BY5" s="33" t="s">
        <v>88</v>
      </c>
      <c r="BZ5" s="34" t="s">
        <v>89</v>
      </c>
      <c r="CA5" s="35" t="s">
        <v>22</v>
      </c>
      <c r="CB5" s="34" t="s">
        <v>90</v>
      </c>
      <c r="CC5" s="35" t="s">
        <v>91</v>
      </c>
      <c r="CD5" s="35" t="s">
        <v>92</v>
      </c>
      <c r="CE5" s="36" t="s">
        <v>93</v>
      </c>
      <c r="CF5" s="35" t="s">
        <v>12</v>
      </c>
      <c r="CG5" s="37" t="s">
        <v>94</v>
      </c>
      <c r="CH5" s="37" t="s">
        <v>95</v>
      </c>
      <c r="CI5" s="37" t="s">
        <v>96</v>
      </c>
      <c r="CJ5" s="37" t="s">
        <v>97</v>
      </c>
      <c r="CK5" s="37" t="s">
        <v>98</v>
      </c>
      <c r="CL5" s="37" t="s">
        <v>21</v>
      </c>
      <c r="CM5" s="37" t="s">
        <v>99</v>
      </c>
      <c r="CN5" s="37" t="s">
        <v>100</v>
      </c>
      <c r="CO5" s="37" t="s">
        <v>22</v>
      </c>
      <c r="CP5" s="35" t="s">
        <v>101</v>
      </c>
      <c r="CQ5" s="38" t="s">
        <v>102</v>
      </c>
      <c r="CS5" s="6">
        <v>1</v>
      </c>
      <c r="CT5" s="6">
        <v>2</v>
      </c>
      <c r="CU5" s="6">
        <v>3</v>
      </c>
      <c r="CV5" s="6">
        <v>4</v>
      </c>
      <c r="CW5" s="6">
        <v>5</v>
      </c>
      <c r="CX5" s="6">
        <v>6</v>
      </c>
      <c r="CY5" s="6">
        <v>7</v>
      </c>
      <c r="CZ5" s="6">
        <v>8</v>
      </c>
      <c r="DA5" s="6">
        <v>9</v>
      </c>
    </row>
    <row r="6" spans="1:117" ht="16.5" customHeight="1">
      <c r="A6" s="39">
        <v>1</v>
      </c>
      <c r="C6" s="19" t="str">
        <f>IF(AP6="F",CONCATENATE("F-",BR6,"-",,BS6,"-",BT6,"-",BU6,"-",BV6,"-",BW6,"-",BX6,"-",BY6),"")</f>
        <v>F-05000-1720-1550-2540-2540-2540-1780-0990</v>
      </c>
      <c r="D6" s="19" t="str">
        <f>CONCATENATE("Q-",BD6,"-",BE6,"-",BF6,"-",BG6,"-",BH6,"-",BI6,"-",BJ6,"-",BK6)</f>
        <v>Q-3280-1720-1550-2540-2540-2540-1780-0990</v>
      </c>
      <c r="E6" s="40">
        <f>+CB6</f>
        <v>18</v>
      </c>
      <c r="F6" s="41" t="str">
        <f>IF(CE6="x",CONCATENATE(CG6," ",CH6," ",CI6),"")</f>
        <v>Zapletalová Aneta </v>
      </c>
      <c r="G6" s="42">
        <v>4</v>
      </c>
      <c r="H6" s="43" t="str">
        <f>RIGHT(CONCATENATE(TEXT(CM6,"####")),2)</f>
        <v>01</v>
      </c>
      <c r="I6" s="44" t="str">
        <f>CONCATENATE(CJ6)</f>
        <v>DKR</v>
      </c>
      <c r="J6" s="45"/>
      <c r="K6" s="46" t="s">
        <v>103</v>
      </c>
      <c r="L6" s="47">
        <v>79</v>
      </c>
      <c r="M6" s="47">
        <v>77</v>
      </c>
      <c r="N6" s="47">
        <v>99</v>
      </c>
      <c r="O6" s="47">
        <v>0</v>
      </c>
      <c r="P6" s="47">
        <v>0</v>
      </c>
      <c r="Q6" s="48"/>
      <c r="R6" s="47"/>
      <c r="S6" s="49">
        <f>SUM(AS6:AW6)-MAX(AS6:AW6)-MIN(AS6:AW6)-R6/10+Q6</f>
        <v>15.6</v>
      </c>
      <c r="T6" s="47">
        <v>76</v>
      </c>
      <c r="U6" s="47">
        <v>79</v>
      </c>
      <c r="V6" s="47">
        <v>99</v>
      </c>
      <c r="W6" s="47">
        <v>0</v>
      </c>
      <c r="X6" s="47">
        <v>0</v>
      </c>
      <c r="Y6" s="50">
        <f>SUM(AY6:BC6)-MAX(AY6:BC6)-MIN(AY6:BC6)</f>
        <v>15.499999999999998</v>
      </c>
      <c r="Z6" s="48">
        <v>1.7000000000000002</v>
      </c>
      <c r="AA6" s="47"/>
      <c r="AB6" s="49">
        <f>+Y6+Z6-AA6/10</f>
        <v>17.2</v>
      </c>
      <c r="AC6" s="49">
        <f>+S6+AB6</f>
        <v>32.8</v>
      </c>
      <c r="AD6" s="51">
        <v>1</v>
      </c>
      <c r="AE6" s="47">
        <v>76</v>
      </c>
      <c r="AF6" s="47">
        <v>79</v>
      </c>
      <c r="AG6" s="47">
        <v>99</v>
      </c>
      <c r="AH6" s="47">
        <v>0</v>
      </c>
      <c r="AI6" s="47">
        <v>0</v>
      </c>
      <c r="AJ6" s="50">
        <f>IF(AP6="F",SUM(BM6:BQ6)-MAX(BM6:BQ6)-MIN(BM6:BQ6),"")</f>
        <v>15.499999999999998</v>
      </c>
      <c r="AK6" s="48">
        <v>1.7000000000000002</v>
      </c>
      <c r="AL6" s="47"/>
      <c r="AM6" s="49">
        <f>IF(AP6="F",AJ6+AK6-AL6/10,"")</f>
        <v>17.2</v>
      </c>
      <c r="AN6" s="52">
        <f>IF(AP6="F",AC6+AM6,"")</f>
        <v>50</v>
      </c>
      <c r="AO6" s="53" t="s">
        <v>52</v>
      </c>
      <c r="AP6" s="54" t="s">
        <v>53</v>
      </c>
      <c r="AQ6" s="55">
        <f>IF(AP6="F",IF(AO6="S",AN6,AM6),AC6)</f>
        <v>50</v>
      </c>
      <c r="AR6" s="56">
        <f>IF(SUM(L6:P6)=0,0,ROUND(AVERAGE(L6:P6)/10,2))</f>
        <v>5.1</v>
      </c>
      <c r="AS6" s="57">
        <f>IF(ISNUMBER(L6),L6/10,$AR6)</f>
        <v>7.9</v>
      </c>
      <c r="AT6" s="57">
        <f>IF(ISNUMBER(M6),M6/10,$AR6)</f>
        <v>7.7</v>
      </c>
      <c r="AU6" s="57">
        <f>IF(ISNUMBER(N6),N6/10,$AR6)</f>
        <v>9.9</v>
      </c>
      <c r="AV6" s="57">
        <f>IF(ISNUMBER(O6),O6/10,$AR6)</f>
        <v>0</v>
      </c>
      <c r="AW6" s="57">
        <f>IF(ISNUMBER(P6),P6/10,$AR6)</f>
        <v>0</v>
      </c>
      <c r="AX6" s="56">
        <f>IF(SUM(T6:X6)=0,0,ROUND(AVERAGE(T6:X6)/10,2))</f>
        <v>5.08</v>
      </c>
      <c r="AY6" s="57">
        <f>IF(ISNUMBER(T6),T6/10,$AX6)</f>
        <v>7.6</v>
      </c>
      <c r="AZ6" s="57">
        <f>IF(ISNUMBER(U6),U6/10,$AX6)</f>
        <v>7.9</v>
      </c>
      <c r="BA6" s="57">
        <f>IF(ISNUMBER(V6),V6/10,$AX6)</f>
        <v>9.9</v>
      </c>
      <c r="BB6" s="57">
        <f>IF(ISNUMBER(W6),W6/10,$AX6)</f>
        <v>0</v>
      </c>
      <c r="BC6" s="57">
        <f>IF(ISNUMBER(X6),X6/10,$AX6)</f>
        <v>0</v>
      </c>
      <c r="BD6" s="58" t="str">
        <f>TEXT(AC6*100,"0000")</f>
        <v>3280</v>
      </c>
      <c r="BE6" s="58" t="str">
        <f>TEXT(AB6*100,"0000")</f>
        <v>1720</v>
      </c>
      <c r="BF6" s="58" t="str">
        <f>TEXT(Y6*100,"0000")</f>
        <v>1550</v>
      </c>
      <c r="BG6" s="58" t="str">
        <f>TEXT(SUM($AY6:$BC6)*100,"0000")</f>
        <v>2540</v>
      </c>
      <c r="BH6" s="58" t="str">
        <f>TEXT((SUM($AY6:$BC6)-SMALL($AY6:$BC6,1))*100,"0000")</f>
        <v>2540</v>
      </c>
      <c r="BI6" s="58" t="str">
        <f>TEXT((SUM($AY6:$BC6)-SMALL($AY6:$BC6,1)-SMALL($AY6:$BC6,2))*100,"0000")</f>
        <v>2540</v>
      </c>
      <c r="BJ6" s="58" t="str">
        <f>TEXT((SUM($AY6:$BC6)-SMALL($AY6:$BC6,1)-SMALL($AY6:$BC6,2)-SMALL($AY6:$BC6,3))*100,"0000")</f>
        <v>1780</v>
      </c>
      <c r="BK6" s="58" t="str">
        <f>TEXT((SUM($AY6:$BC6)-SMALL($AY6:$BC6,1)-SMALL($AY6:$BC6,2)-SMALL($AY6:$BC6,3)-SMALL($AY6:$BC6,4))*100,"0000")</f>
        <v>0990</v>
      </c>
      <c r="BL6" s="56">
        <f>IF(AP6="F",IF(SUM(AE6:AI6)=0,0,ROUND(AVERAGE(AE6:AI6)/10,2)),"")</f>
        <v>5.08</v>
      </c>
      <c r="BM6" s="57">
        <f>IF($AP6="F",IF(ISNUMBER(AE6),AE6/10,$BL6),"")</f>
        <v>7.6</v>
      </c>
      <c r="BN6" s="57">
        <f>IF($AP6="F",IF(ISNUMBER(AF6),AF6/10,$BL6),"")</f>
        <v>7.9</v>
      </c>
      <c r="BO6" s="57">
        <f>IF($AP6="F",IF(ISNUMBER(AG6),AG6/10,$BL6),"")</f>
        <v>9.9</v>
      </c>
      <c r="BP6" s="57">
        <f>IF($AP6="F",IF(ISNUMBER(AH6),AH6/10,$BL6),"")</f>
        <v>0</v>
      </c>
      <c r="BQ6" s="57">
        <f>IF($AP6="F",IF(ISNUMBER(AI6),AI6/10,$BL6),"")</f>
        <v>0</v>
      </c>
      <c r="BR6" s="58" t="str">
        <f>IF(AP6="F",TEXT(AQ6*100,"00000"),"")</f>
        <v>05000</v>
      </c>
      <c r="BS6" s="58" t="str">
        <f>IF(AP6="F",TEXT(AM6*100,"0000"),"")</f>
        <v>1720</v>
      </c>
      <c r="BT6" s="58" t="str">
        <f>IF(AP6="F",TEXT(AJ6*100,"0000"),"")</f>
        <v>1550</v>
      </c>
      <c r="BU6" s="58" t="str">
        <f>IF(AP6="F",TEXT(SUM($BM6:$BQ6)*100,"0000"),"")</f>
        <v>2540</v>
      </c>
      <c r="BV6" s="58" t="str">
        <f>IF(AP6="F",TEXT((SUM($BM6:$BQ6)-SMALL($BM6:$BQ6,1))*100,"0000"),"")</f>
        <v>2540</v>
      </c>
      <c r="BW6" s="58" t="str">
        <f>IF(AP6="F",TEXT((SUM($BM6:$BQ6)-SMALL($BM6:$BQ6,1)-SMALL($BM6:$BQ6,2))*100,"0000"),"")</f>
        <v>2540</v>
      </c>
      <c r="BX6" s="58" t="str">
        <f>IF(AP6="F",TEXT((SUM($BM6:$BQ6)-SMALL($BM6:$BQ6,1)-SMALL($BM6:$BQ6,2)-SMALL($BM6:$BQ6,3))*100,"0000"),"")</f>
        <v>1780</v>
      </c>
      <c r="BY6" s="58" t="str">
        <f>IF(AP6="F",TEXT((SUM($BM6:$BQ6)-SMALL($BM6:$BQ6,1)-SMALL($BM6:$BQ6,2)-SMALL($BM6:$BQ6,3)-SMALL($BM6:$BQ6,4))*100,"0000"),"")</f>
        <v>0990</v>
      </c>
      <c r="BZ6" s="59">
        <f>IF(OR(AND(K6="C",MAX(Z6,AK6)&gt;6),AND(K6="D",MAX(Z6,AK6)&gt;4),AND(K6="E",MAX(Z6,AK6)&gt;2.5),AND(K6="F",MAX(Z6,AK6)&gt;1.5)),"KO","")</f>
      </c>
      <c r="CA6" s="60" t="str">
        <f>IF(AND(COUNT(L6:P6)&gt;0,OR(ISBLANK(K6),K6&lt;&gt;CO6)),"S","")</f>
        <v>S</v>
      </c>
      <c r="CB6" s="61">
        <f>IF(CE6="x",IF(CC6&lt;=0,CD6,200-CC6),"")</f>
        <v>18</v>
      </c>
      <c r="CC6" s="62"/>
      <c r="CD6" s="63">
        <v>18</v>
      </c>
      <c r="CE6" s="64" t="s">
        <v>104</v>
      </c>
      <c r="CF6" s="65" t="str">
        <f>IF(CM6&gt;=1992,"Ž","")</f>
        <v>Ž</v>
      </c>
      <c r="CG6" t="s">
        <v>105</v>
      </c>
      <c r="CH6" t="s">
        <v>106</v>
      </c>
      <c r="CI6" s="66"/>
      <c r="CJ6" t="s">
        <v>107</v>
      </c>
      <c r="CK6" s="67" t="e">
        <f>VLOOKUP(CJ6,Oddíly!$A$1:$B$8,2,0)</f>
        <v>#N/A</v>
      </c>
      <c r="CL6"/>
      <c r="CM6" s="66">
        <v>2001</v>
      </c>
      <c r="CN6" s="68"/>
      <c r="CO6"/>
      <c r="CP6" s="69"/>
      <c r="CQ6" s="22" t="s">
        <v>102</v>
      </c>
      <c r="DH6" s="47"/>
      <c r="DI6" s="47"/>
      <c r="DJ6" s="47"/>
      <c r="DK6" s="47"/>
      <c r="DL6" s="47"/>
      <c r="DM6" s="48"/>
    </row>
    <row r="7" spans="1:117" ht="15.75" customHeight="1">
      <c r="A7" s="39">
        <f>+A6+1</f>
        <v>2</v>
      </c>
      <c r="C7" s="19" t="str">
        <f>IF(AP7="F",CONCATENATE("F-",BR7,"-",,BS7,"-",BT7,"-",BU7,"-",BV7,"-",BW7,"-",BX7,"-",BY7),"")</f>
        <v>F-04730-1690-1410-2400-2400-2400-1710-0990</v>
      </c>
      <c r="D7" s="19" t="str">
        <f>CONCATENATE("Q-",BD7,"-",BE7,"-",BF7,"-",BG7,"-",BH7,"-",BI7,"-",BJ7,"-",BK7)</f>
        <v>Q-3040-1680-1400-2390-2390-2390-1720-0990</v>
      </c>
      <c r="E7" s="40">
        <f>+CB7</f>
        <v>27</v>
      </c>
      <c r="F7" s="41" t="str">
        <f>IF(CE7="x",CONCATENATE(CG7," ",CH7," ",CI7),"")</f>
        <v>Fišerová Barbora </v>
      </c>
      <c r="G7" s="42">
        <v>1</v>
      </c>
      <c r="H7" s="43" t="str">
        <f>RIGHT(CONCATENATE(TEXT(CM7,"####")),2)</f>
        <v>98</v>
      </c>
      <c r="I7" s="44" t="str">
        <f>CONCATENATE(CJ7)</f>
        <v>DKR</v>
      </c>
      <c r="J7" s="45">
        <f>+CL7</f>
        <v>0</v>
      </c>
      <c r="K7" s="46" t="s">
        <v>108</v>
      </c>
      <c r="L7" s="47">
        <v>69</v>
      </c>
      <c r="M7" s="47">
        <v>67</v>
      </c>
      <c r="N7" s="47">
        <v>99</v>
      </c>
      <c r="O7" s="47">
        <v>0</v>
      </c>
      <c r="P7" s="47">
        <v>0</v>
      </c>
      <c r="Q7" s="48"/>
      <c r="R7" s="47"/>
      <c r="S7" s="49">
        <f>SUM(AS7:AW7)-MAX(AS7:AW7)-MIN(AS7:AW7)-R7/10+Q7</f>
        <v>13.6</v>
      </c>
      <c r="T7" s="47">
        <v>67</v>
      </c>
      <c r="U7" s="47">
        <v>73</v>
      </c>
      <c r="V7" s="47">
        <v>99</v>
      </c>
      <c r="W7" s="47">
        <v>0</v>
      </c>
      <c r="X7" s="47">
        <v>0</v>
      </c>
      <c r="Y7" s="50">
        <f>SUM(AY7:BC7)-MAX(AY7:BC7)-MIN(AY7:BC7)</f>
        <v>13.999999999999998</v>
      </c>
      <c r="Z7" s="48">
        <v>2.8</v>
      </c>
      <c r="AA7" s="47"/>
      <c r="AB7" s="49">
        <f>+Y7+Z7-AA7/10</f>
        <v>16.799999999999997</v>
      </c>
      <c r="AC7" s="49">
        <f>+S7+AB7</f>
        <v>30.4</v>
      </c>
      <c r="AD7" s="51">
        <v>2</v>
      </c>
      <c r="AE7" s="47">
        <v>69</v>
      </c>
      <c r="AF7" s="47">
        <v>72</v>
      </c>
      <c r="AG7" s="47">
        <v>99</v>
      </c>
      <c r="AH7" s="47">
        <v>0</v>
      </c>
      <c r="AI7" s="47">
        <v>0</v>
      </c>
      <c r="AJ7" s="50">
        <f>IF(AP7="F",SUM(BM7:BQ7)-MAX(BM7:BQ7)-MIN(BM7:BQ7),"")</f>
        <v>14.1</v>
      </c>
      <c r="AK7" s="48">
        <v>2.8</v>
      </c>
      <c r="AL7" s="47"/>
      <c r="AM7" s="49">
        <f>IF(AP7="F",AJ7+AK7-AL7/10,"")</f>
        <v>16.9</v>
      </c>
      <c r="AN7" s="52">
        <f>IF(AP7="F",AC7+AM7,"")</f>
        <v>47.3</v>
      </c>
      <c r="AO7" s="53" t="s">
        <v>52</v>
      </c>
      <c r="AP7" s="54" t="s">
        <v>53</v>
      </c>
      <c r="AQ7" s="55">
        <f>IF(AP7="F",IF(AO7="S",AN7,AM7),AC7)</f>
        <v>47.3</v>
      </c>
      <c r="AR7" s="56">
        <f>IF(SUM(L7:P7)=0,0,ROUND(AVERAGE(L7:P7)/10,2))</f>
        <v>4.7</v>
      </c>
      <c r="AS7" s="57">
        <f>IF(ISNUMBER(L7),L7/10,$AR7)</f>
        <v>6.9</v>
      </c>
      <c r="AT7" s="57">
        <f>IF(ISNUMBER(M7),M7/10,$AR7)</f>
        <v>6.7</v>
      </c>
      <c r="AU7" s="57">
        <f>IF(ISNUMBER(N7),N7/10,$AR7)</f>
        <v>9.9</v>
      </c>
      <c r="AV7" s="57">
        <f>IF(ISNUMBER(O7),O7/10,$AR7)</f>
        <v>0</v>
      </c>
      <c r="AW7" s="57">
        <f>IF(ISNUMBER(P7),P7/10,$AR7)</f>
        <v>0</v>
      </c>
      <c r="AX7" s="56">
        <f>IF(SUM(T7:X7)=0,0,ROUND(AVERAGE(T7:X7)/10,2))</f>
        <v>4.78</v>
      </c>
      <c r="AY7" s="57">
        <f>IF(ISNUMBER(T7),T7/10,$AX7)</f>
        <v>6.7</v>
      </c>
      <c r="AZ7" s="57">
        <f>IF(ISNUMBER(U7),U7/10,$AX7)</f>
        <v>7.3</v>
      </c>
      <c r="BA7" s="57">
        <f>IF(ISNUMBER(V7),V7/10,$AX7)</f>
        <v>9.9</v>
      </c>
      <c r="BB7" s="57">
        <f>IF(ISNUMBER(W7),W7/10,$AX7)</f>
        <v>0</v>
      </c>
      <c r="BC7" s="57">
        <f>IF(ISNUMBER(X7),X7/10,$AX7)</f>
        <v>0</v>
      </c>
      <c r="BD7" s="58" t="str">
        <f>TEXT(AC7*100,"0000")</f>
        <v>3040</v>
      </c>
      <c r="BE7" s="58" t="str">
        <f>TEXT(AB7*100,"0000")</f>
        <v>1680</v>
      </c>
      <c r="BF7" s="58" t="str">
        <f>TEXT(Y7*100,"0000")</f>
        <v>1400</v>
      </c>
      <c r="BG7" s="58" t="str">
        <f>TEXT(SUM($AY7:$BC7)*100,"0000")</f>
        <v>2390</v>
      </c>
      <c r="BH7" s="58" t="str">
        <f>TEXT((SUM($AY7:$BC7)-SMALL($AY7:$BC7,1))*100,"0000")</f>
        <v>2390</v>
      </c>
      <c r="BI7" s="58" t="str">
        <f>TEXT((SUM($AY7:$BC7)-SMALL($AY7:$BC7,1)-SMALL($AY7:$BC7,2))*100,"0000")</f>
        <v>2390</v>
      </c>
      <c r="BJ7" s="58" t="str">
        <f>TEXT((SUM($AY7:$BC7)-SMALL($AY7:$BC7,1)-SMALL($AY7:$BC7,2)-SMALL($AY7:$BC7,3))*100,"0000")</f>
        <v>1720</v>
      </c>
      <c r="BK7" s="58" t="str">
        <f>TEXT((SUM($AY7:$BC7)-SMALL($AY7:$BC7,1)-SMALL($AY7:$BC7,2)-SMALL($AY7:$BC7,3)-SMALL($AY7:$BC7,4))*100,"0000")</f>
        <v>0990</v>
      </c>
      <c r="BL7" s="56">
        <f>IF(AP7="F",IF(SUM(AE7:AI7)=0,0,ROUND(AVERAGE(AE7:AI7)/10,2)),"")</f>
        <v>4.8</v>
      </c>
      <c r="BM7" s="57">
        <f>IF($AP7="F",IF(ISNUMBER(AE7),AE7/10,$BL7),"")</f>
        <v>6.9</v>
      </c>
      <c r="BN7" s="57">
        <f>IF($AP7="F",IF(ISNUMBER(AF7),AF7/10,$BL7),"")</f>
        <v>7.2</v>
      </c>
      <c r="BO7" s="57">
        <f>IF($AP7="F",IF(ISNUMBER(AG7),AG7/10,$BL7),"")</f>
        <v>9.9</v>
      </c>
      <c r="BP7" s="57">
        <f>IF($AP7="F",IF(ISNUMBER(AH7),AH7/10,$BL7),"")</f>
        <v>0</v>
      </c>
      <c r="BQ7" s="57">
        <f>IF($AP7="F",IF(ISNUMBER(AI7),AI7/10,$BL7),"")</f>
        <v>0</v>
      </c>
      <c r="BR7" s="58" t="str">
        <f>IF(AP7="F",TEXT(AQ7*100,"00000"),"")</f>
        <v>04730</v>
      </c>
      <c r="BS7" s="58" t="str">
        <f>IF(AP7="F",TEXT(AM7*100,"0000"),"")</f>
        <v>1690</v>
      </c>
      <c r="BT7" s="58" t="str">
        <f>IF(AP7="F",TEXT(AJ7*100,"0000"),"")</f>
        <v>1410</v>
      </c>
      <c r="BU7" s="58" t="str">
        <f>IF(AP7="F",TEXT(SUM($BM7:$BQ7)*100,"0000"),"")</f>
        <v>2400</v>
      </c>
      <c r="BV7" s="58" t="str">
        <f>IF(AP7="F",TEXT((SUM($BM7:$BQ7)-SMALL($BM7:$BQ7,1))*100,"0000"),"")</f>
        <v>2400</v>
      </c>
      <c r="BW7" s="58" t="str">
        <f>IF(AP7="F",TEXT((SUM($BM7:$BQ7)-SMALL($BM7:$BQ7,1)-SMALL($BM7:$BQ7,2))*100,"0000"),"")</f>
        <v>2400</v>
      </c>
      <c r="BX7" s="58" t="str">
        <f>IF(AP7="F",TEXT((SUM($BM7:$BQ7)-SMALL($BM7:$BQ7,1)-SMALL($BM7:$BQ7,2)-SMALL($BM7:$BQ7,3))*100,"0000"),"")</f>
        <v>1710</v>
      </c>
      <c r="BY7" s="58" t="str">
        <f>IF(AP7="F",TEXT((SUM($BM7:$BQ7)-SMALL($BM7:$BQ7,1)-SMALL($BM7:$BQ7,2)-SMALL($BM7:$BQ7,3)-SMALL($BM7:$BQ7,4))*100,"0000"),"")</f>
        <v>0990</v>
      </c>
      <c r="BZ7" s="59">
        <f>IF(OR(AND(K7="C",MAX(Z7,AK7)&gt;6),AND(K7="D",MAX(Z7,AK7)&gt;4),AND(K7="E",MAX(Z7,AK7)&gt;2.5),AND(K7="F",MAX(Z7,AK7)&gt;1.5)),"KO","")</f>
      </c>
      <c r="CA7" s="60" t="str">
        <f>IF(AND(COUNT(L7:P7)&gt;0,OR(ISBLANK(K7),K7&lt;&gt;CO7)),"S","")</f>
        <v>S</v>
      </c>
      <c r="CB7" s="61">
        <f>IF(CE7="x",IF(CC7&lt;=0,CD7,200-CC7),"")</f>
        <v>27</v>
      </c>
      <c r="CC7" s="62"/>
      <c r="CD7" s="63">
        <v>27</v>
      </c>
      <c r="CE7" s="64" t="s">
        <v>104</v>
      </c>
      <c r="CF7" s="65" t="str">
        <f>IF(CM7&gt;=1992,"Ž","")</f>
        <v>Ž</v>
      </c>
      <c r="CG7" t="s">
        <v>109</v>
      </c>
      <c r="CH7" t="s">
        <v>110</v>
      </c>
      <c r="CI7" s="9"/>
      <c r="CJ7" t="s">
        <v>107</v>
      </c>
      <c r="CK7" s="67" t="s">
        <v>111</v>
      </c>
      <c r="CL7"/>
      <c r="CM7" s="9">
        <v>1998</v>
      </c>
      <c r="CN7" s="68"/>
      <c r="CO7"/>
      <c r="CP7" s="69"/>
      <c r="CQ7" s="22" t="s">
        <v>102</v>
      </c>
      <c r="CS7" s="6" t="e">
        <f>VLOOKUP($F7,pomdr!$A$1:$I$38,CS$5,0)</f>
        <v>#N/A</v>
      </c>
      <c r="CT7" s="6" t="e">
        <f>VLOOKUP($F7,pomdr!$A$1:$I$38,CT$5,0)</f>
        <v>#N/A</v>
      </c>
      <c r="CU7" s="6" t="e">
        <f>VLOOKUP($F7,pomdr!$A$1:$I$38,CU$5,0)</f>
        <v>#N/A</v>
      </c>
      <c r="CV7" s="6" t="e">
        <f>VLOOKUP($F7,pomdr!$A$1:$I$38,CV$5,0)</f>
        <v>#N/A</v>
      </c>
      <c r="CW7" s="6" t="e">
        <f>VLOOKUP($F7,pomdr!$A$1:$I$38,CW$5,0)</f>
        <v>#N/A</v>
      </c>
      <c r="CX7" s="6" t="e">
        <f>VLOOKUP($F7,pomdr!$A$1:$I$38,CX$5,0)</f>
        <v>#N/A</v>
      </c>
      <c r="CY7" s="6" t="e">
        <f>VLOOKUP($F7,pomdr!$A$1:$I$38,CY$5,0)</f>
        <v>#N/A</v>
      </c>
      <c r="CZ7" s="6" t="e">
        <f>VLOOKUP($F7,pomdr!$A$1:$I$38,CZ$5,0)</f>
        <v>#N/A</v>
      </c>
      <c r="DA7" s="6" t="e">
        <f>VLOOKUP($F7,pomdr!$A$1:$I$38,DA$5,0)</f>
        <v>#N/A</v>
      </c>
      <c r="DH7" s="47"/>
      <c r="DI7" s="47"/>
      <c r="DJ7" s="47"/>
      <c r="DK7" s="47"/>
      <c r="DL7" s="47"/>
      <c r="DM7" s="48"/>
    </row>
    <row r="8" spans="1:117" ht="15.75" customHeight="1">
      <c r="A8" s="39">
        <f>+A7+1</f>
        <v>3</v>
      </c>
      <c r="C8" s="19" t="str">
        <f>IF(AP8="F",CONCATENATE("F-",BR8,"-",,BS8,"-",BT8,"-",BU8,"-",BV8,"-",BW8,"-",BX8,"-",BY8),"")</f>
        <v>F-04610-1690-1410-2400-2400-2400-1730-0990</v>
      </c>
      <c r="D8" s="19" t="str">
        <f>CONCATENATE("Q-",BD8,"-",BE8,"-",BF8,"-",BG8,"-",BH8,"-",BI8,"-",BJ8,"-",BK8)</f>
        <v>Q-2920-1640-1360-2350-2350-2350-1680-0990</v>
      </c>
      <c r="E8" s="40">
        <f>+CB8</f>
        <v>33</v>
      </c>
      <c r="F8" s="41" t="str">
        <f>IF(CE8="x",CONCATENATE(CG8," ",CH8," ",CI8),"")</f>
        <v>Baťová Alena </v>
      </c>
      <c r="G8" s="42">
        <v>2</v>
      </c>
      <c r="H8" s="43" t="str">
        <f>RIGHT(CONCATENATE(TEXT(CM8,"####")),2)</f>
        <v>98</v>
      </c>
      <c r="I8" s="44" t="str">
        <f>CONCATENATE(CJ8)</f>
        <v>DKR</v>
      </c>
      <c r="J8" s="45">
        <f>+CL8</f>
        <v>0</v>
      </c>
      <c r="K8" s="46" t="s">
        <v>108</v>
      </c>
      <c r="L8" s="47">
        <v>66</v>
      </c>
      <c r="M8" s="47">
        <v>62</v>
      </c>
      <c r="N8" s="47">
        <v>99</v>
      </c>
      <c r="O8" s="47">
        <v>0</v>
      </c>
      <c r="P8" s="47">
        <v>0</v>
      </c>
      <c r="Q8" s="48"/>
      <c r="R8" s="47"/>
      <c r="S8" s="49">
        <f>SUM(AS8:AW8)-MAX(AS8:AW8)-MIN(AS8:AW8)-R8/10+Q8</f>
        <v>12.800000000000002</v>
      </c>
      <c r="T8" s="47">
        <v>67</v>
      </c>
      <c r="U8" s="47">
        <v>69</v>
      </c>
      <c r="V8" s="47">
        <v>99</v>
      </c>
      <c r="W8" s="47">
        <v>0</v>
      </c>
      <c r="X8" s="47">
        <v>0</v>
      </c>
      <c r="Y8" s="50">
        <f>SUM(AY8:BC8)-MAX(AY8:BC8)-MIN(AY8:BC8)</f>
        <v>13.6</v>
      </c>
      <c r="Z8" s="48">
        <v>2.8</v>
      </c>
      <c r="AA8" s="47"/>
      <c r="AB8" s="49">
        <f>+Y8+Z8-AA8/10</f>
        <v>16.4</v>
      </c>
      <c r="AC8" s="49">
        <f>+S8+AB8</f>
        <v>29.200000000000003</v>
      </c>
      <c r="AD8" s="51">
        <v>3</v>
      </c>
      <c r="AE8" s="47">
        <v>74</v>
      </c>
      <c r="AF8" s="47">
        <v>67</v>
      </c>
      <c r="AG8" s="47">
        <v>99</v>
      </c>
      <c r="AH8" s="47">
        <v>0</v>
      </c>
      <c r="AI8" s="47">
        <v>0</v>
      </c>
      <c r="AJ8" s="50">
        <f>IF(AP8="F",SUM(BM8:BQ8)-MAX(BM8:BQ8)-MIN(BM8:BQ8),"")</f>
        <v>14.1</v>
      </c>
      <c r="AK8" s="48">
        <v>2.8</v>
      </c>
      <c r="AL8" s="47"/>
      <c r="AM8" s="49">
        <f>IF(AP8="F",AJ8+AK8-AL8/10,"")</f>
        <v>16.9</v>
      </c>
      <c r="AN8" s="52">
        <f>IF(AP8="F",AC8+AM8,"")</f>
        <v>46.1</v>
      </c>
      <c r="AO8" s="53" t="s">
        <v>52</v>
      </c>
      <c r="AP8" s="54" t="s">
        <v>53</v>
      </c>
      <c r="AQ8" s="55">
        <f>IF(AP8="F",IF(AO8="S",AN8,AM8),AC8)</f>
        <v>46.1</v>
      </c>
      <c r="AR8" s="56">
        <f>IF(SUM(L8:P8)=0,0,ROUND(AVERAGE(L8:P8)/10,2))</f>
        <v>4.54</v>
      </c>
      <c r="AS8" s="57">
        <f>IF(ISNUMBER(L8),L8/10,$AR8)</f>
        <v>6.6</v>
      </c>
      <c r="AT8" s="57">
        <f>IF(ISNUMBER(M8),M8/10,$AR8)</f>
        <v>6.2</v>
      </c>
      <c r="AU8" s="57">
        <f>IF(ISNUMBER(N8),N8/10,$AR8)</f>
        <v>9.9</v>
      </c>
      <c r="AV8" s="57">
        <f>IF(ISNUMBER(O8),O8/10,$AR8)</f>
        <v>0</v>
      </c>
      <c r="AW8" s="57">
        <f>IF(ISNUMBER(P8),P8/10,$AR8)</f>
        <v>0</v>
      </c>
      <c r="AX8" s="56">
        <f>IF(SUM(T8:X8)=0,0,ROUND(AVERAGE(T8:X8)/10,2))</f>
        <v>4.7</v>
      </c>
      <c r="AY8" s="57">
        <f>IF(ISNUMBER(T8),T8/10,$AX8)</f>
        <v>6.7</v>
      </c>
      <c r="AZ8" s="57">
        <f>IF(ISNUMBER(U8),U8/10,$AX8)</f>
        <v>6.9</v>
      </c>
      <c r="BA8" s="57">
        <f>IF(ISNUMBER(V8),V8/10,$AX8)</f>
        <v>9.9</v>
      </c>
      <c r="BB8" s="57">
        <f>IF(ISNUMBER(W8),W8/10,$AX8)</f>
        <v>0</v>
      </c>
      <c r="BC8" s="57">
        <f>IF(ISNUMBER(X8),X8/10,$AX8)</f>
        <v>0</v>
      </c>
      <c r="BD8" s="58" t="str">
        <f>TEXT(AC8*100,"0000")</f>
        <v>2920</v>
      </c>
      <c r="BE8" s="58" t="str">
        <f>TEXT(AB8*100,"0000")</f>
        <v>1640</v>
      </c>
      <c r="BF8" s="58" t="str">
        <f>TEXT(Y8*100,"0000")</f>
        <v>1360</v>
      </c>
      <c r="BG8" s="58" t="str">
        <f>TEXT(SUM($AY8:$BC8)*100,"0000")</f>
        <v>2350</v>
      </c>
      <c r="BH8" s="58" t="str">
        <f>TEXT((SUM($AY8:$BC8)-SMALL($AY8:$BC8,1))*100,"0000")</f>
        <v>2350</v>
      </c>
      <c r="BI8" s="58" t="str">
        <f>TEXT((SUM($AY8:$BC8)-SMALL($AY8:$BC8,1)-SMALL($AY8:$BC8,2))*100,"0000")</f>
        <v>2350</v>
      </c>
      <c r="BJ8" s="58" t="str">
        <f>TEXT((SUM($AY8:$BC8)-SMALL($AY8:$BC8,1)-SMALL($AY8:$BC8,2)-SMALL($AY8:$BC8,3))*100,"0000")</f>
        <v>1680</v>
      </c>
      <c r="BK8" s="58" t="str">
        <f>TEXT((SUM($AY8:$BC8)-SMALL($AY8:$BC8,1)-SMALL($AY8:$BC8,2)-SMALL($AY8:$BC8,3)-SMALL($AY8:$BC8,4))*100,"0000")</f>
        <v>0990</v>
      </c>
      <c r="BL8" s="56">
        <f>IF(AP8="F",IF(SUM(AE8:AI8)=0,0,ROUND(AVERAGE(AE8:AI8)/10,2)),"")</f>
        <v>4.8</v>
      </c>
      <c r="BM8" s="57">
        <f>IF($AP8="F",IF(ISNUMBER(AE8),AE8/10,$BL8),"")</f>
        <v>7.4</v>
      </c>
      <c r="BN8" s="57">
        <f>IF($AP8="F",IF(ISNUMBER(AF8),AF8/10,$BL8),"")</f>
        <v>6.7</v>
      </c>
      <c r="BO8" s="57">
        <f>IF($AP8="F",IF(ISNUMBER(AG8),AG8/10,$BL8),"")</f>
        <v>9.9</v>
      </c>
      <c r="BP8" s="57">
        <f>IF($AP8="F",IF(ISNUMBER(AH8),AH8/10,$BL8),"")</f>
        <v>0</v>
      </c>
      <c r="BQ8" s="57">
        <f>IF($AP8="F",IF(ISNUMBER(AI8),AI8/10,$BL8),"")</f>
        <v>0</v>
      </c>
      <c r="BR8" s="58" t="str">
        <f>IF(AP8="F",TEXT(AQ8*100,"00000"),"")</f>
        <v>04610</v>
      </c>
      <c r="BS8" s="58" t="str">
        <f>IF(AP8="F",TEXT(AM8*100,"0000"),"")</f>
        <v>1690</v>
      </c>
      <c r="BT8" s="58" t="str">
        <f>IF(AP8="F",TEXT(AJ8*100,"0000"),"")</f>
        <v>1410</v>
      </c>
      <c r="BU8" s="58" t="str">
        <f>IF(AP8="F",TEXT(SUM($BM8:$BQ8)*100,"0000"),"")</f>
        <v>2400</v>
      </c>
      <c r="BV8" s="58" t="str">
        <f>IF(AP8="F",TEXT((SUM($BM8:$BQ8)-SMALL($BM8:$BQ8,1))*100,"0000"),"")</f>
        <v>2400</v>
      </c>
      <c r="BW8" s="58" t="str">
        <f>IF(AP8="F",TEXT((SUM($BM8:$BQ8)-SMALL($BM8:$BQ8,1)-SMALL($BM8:$BQ8,2))*100,"0000"),"")</f>
        <v>2400</v>
      </c>
      <c r="BX8" s="58" t="str">
        <f>IF(AP8="F",TEXT((SUM($BM8:$BQ8)-SMALL($BM8:$BQ8,1)-SMALL($BM8:$BQ8,2)-SMALL($BM8:$BQ8,3))*100,"0000"),"")</f>
        <v>1730</v>
      </c>
      <c r="BY8" s="58" t="str">
        <f>IF(AP8="F",TEXT((SUM($BM8:$BQ8)-SMALL($BM8:$BQ8,1)-SMALL($BM8:$BQ8,2)-SMALL($BM8:$BQ8,3)-SMALL($BM8:$BQ8,4))*100,"0000"),"")</f>
        <v>0990</v>
      </c>
      <c r="BZ8" s="59">
        <f>IF(OR(AND(K8="C",MAX(Z8,AK8)&gt;6),AND(K8="D",MAX(Z8,AK8)&gt;4),AND(K8="E",MAX(Z8,AK8)&gt;2.5),AND(K8="F",MAX(Z8,AK8)&gt;1.5)),"KO","")</f>
      </c>
      <c r="CA8" s="60" t="str">
        <f>IF(AND(COUNT(L8:P8)&gt;0,OR(ISBLANK(K8),K8&lt;&gt;CO8)),"S","")</f>
        <v>S</v>
      </c>
      <c r="CB8" s="61">
        <f>IF(CE8="x",IF(CC8&lt;=0,CD8,200-CC8),"")</f>
        <v>33</v>
      </c>
      <c r="CC8" s="62"/>
      <c r="CD8" s="63">
        <v>33</v>
      </c>
      <c r="CE8" s="64" t="s">
        <v>104</v>
      </c>
      <c r="CF8" s="65" t="str">
        <f>IF(CM8&gt;=1992,"Ž","")</f>
        <v>Ž</v>
      </c>
      <c r="CG8" t="s">
        <v>112</v>
      </c>
      <c r="CH8" t="s">
        <v>113</v>
      </c>
      <c r="CI8" s="9"/>
      <c r="CJ8" t="s">
        <v>107</v>
      </c>
      <c r="CK8" s="67"/>
      <c r="CL8"/>
      <c r="CM8" s="9">
        <v>1998</v>
      </c>
      <c r="CN8" s="68"/>
      <c r="CO8"/>
      <c r="CP8" s="69"/>
      <c r="CQ8" s="22" t="s">
        <v>102</v>
      </c>
      <c r="CS8" s="6" t="e">
        <f>VLOOKUP($F8,pomdr!$A$1:$I$38,CS$5,0)</f>
        <v>#N/A</v>
      </c>
      <c r="CT8" s="6" t="e">
        <f>VLOOKUP($F8,pomdr!$A$1:$I$38,CT$5,0)</f>
        <v>#N/A</v>
      </c>
      <c r="CU8" s="6" t="e">
        <f>VLOOKUP($F8,pomdr!$A$1:$I$38,CU$5,0)</f>
        <v>#N/A</v>
      </c>
      <c r="CV8" s="6" t="e">
        <f>VLOOKUP($F8,pomdr!$A$1:$I$38,CV$5,0)</f>
        <v>#N/A</v>
      </c>
      <c r="CW8" s="6" t="e">
        <f>VLOOKUP($F8,pomdr!$A$1:$I$38,CW$5,0)</f>
        <v>#N/A</v>
      </c>
      <c r="CX8" s="6" t="e">
        <f>VLOOKUP($F8,pomdr!$A$1:$I$38,CX$5,0)</f>
        <v>#N/A</v>
      </c>
      <c r="CY8" s="6" t="e">
        <f>VLOOKUP($F8,pomdr!$A$1:$I$38,CY$5,0)</f>
        <v>#N/A</v>
      </c>
      <c r="CZ8" s="6" t="e">
        <f>VLOOKUP($F8,pomdr!$A$1:$I$38,CZ$5,0)</f>
        <v>#N/A</v>
      </c>
      <c r="DA8" s="6" t="e">
        <f>VLOOKUP($F8,pomdr!$A$1:$I$38,DA$5,0)</f>
        <v>#N/A</v>
      </c>
      <c r="DH8" s="47"/>
      <c r="DI8" s="47"/>
      <c r="DJ8" s="47"/>
      <c r="DK8" s="47"/>
      <c r="DL8" s="47"/>
      <c r="DM8" s="48"/>
    </row>
    <row r="9" spans="1:117" ht="14.25" customHeight="1">
      <c r="A9" s="39">
        <f>+A8+1</f>
        <v>4</v>
      </c>
      <c r="C9" s="19" t="str">
        <f>IF(AP9="F",CONCATENATE("F-",BR9,"-",,BS9,"-",BT9,"-",BU9,"-",BV9,"-",BW9,"-",BX9,"-",BY9),"")</f>
        <v>F-04080-1640-1270-2260-2260-2260-1630-0990</v>
      </c>
      <c r="D9" s="19" t="str">
        <f>CONCATENATE("Q-",BD9,"-",BE9,"-",BF9,"-",BG9,"-",BH9,"-",BI9,"-",BJ9,"-",BK9)</f>
        <v>Q-2440-1600-1280-2270-2270-2270-1630-0990</v>
      </c>
      <c r="E9" s="40">
        <f>+CB9</f>
        <v>32</v>
      </c>
      <c r="F9" s="41" t="str">
        <f>IF(CE9="x",CONCATENATE(CG9," ",CH9," ",CI9),"")</f>
        <v>Větvička Tomáš </v>
      </c>
      <c r="G9" s="42">
        <v>3</v>
      </c>
      <c r="H9" s="43">
        <f>RIGHT(CONCATENATE(TEXT(CM9,"####")),2)</f>
      </c>
      <c r="I9" s="44" t="str">
        <f>CONCATENATE(CJ9)</f>
        <v>DKR</v>
      </c>
      <c r="J9" s="45">
        <f>+CL9</f>
        <v>0</v>
      </c>
      <c r="K9" s="46" t="s">
        <v>108</v>
      </c>
      <c r="L9" s="47">
        <v>45</v>
      </c>
      <c r="M9" s="47">
        <v>39</v>
      </c>
      <c r="N9" s="47">
        <v>99</v>
      </c>
      <c r="O9" s="47">
        <v>0</v>
      </c>
      <c r="P9" s="47">
        <v>0</v>
      </c>
      <c r="Q9" s="48"/>
      <c r="R9" s="47"/>
      <c r="S9" s="49">
        <f>SUM(AS9:AW9)-MAX(AS9:AW9)-MIN(AS9:AW9)-R9/10+Q9</f>
        <v>8.4</v>
      </c>
      <c r="T9" s="47">
        <v>64</v>
      </c>
      <c r="U9" s="47">
        <v>64</v>
      </c>
      <c r="V9" s="47">
        <v>99</v>
      </c>
      <c r="W9" s="47">
        <v>0</v>
      </c>
      <c r="X9" s="47">
        <v>0</v>
      </c>
      <c r="Y9" s="50">
        <f>SUM(AY9:BC9)-MAX(AY9:BC9)-MIN(AY9:BC9)</f>
        <v>12.800000000000002</v>
      </c>
      <c r="Z9" s="48">
        <v>3.2</v>
      </c>
      <c r="AA9" s="47"/>
      <c r="AB9" s="49">
        <f>+Y9+Z9-AA9/10</f>
        <v>16.000000000000004</v>
      </c>
      <c r="AC9" s="49">
        <f>+S9+AB9</f>
        <v>24.400000000000006</v>
      </c>
      <c r="AD9" s="51">
        <v>4</v>
      </c>
      <c r="AE9" s="47">
        <v>64</v>
      </c>
      <c r="AF9" s="47">
        <v>63</v>
      </c>
      <c r="AG9" s="47">
        <v>99</v>
      </c>
      <c r="AH9" s="47">
        <v>0</v>
      </c>
      <c r="AI9" s="47">
        <v>0</v>
      </c>
      <c r="AJ9" s="50">
        <f>IF(AP9="F",SUM(BM9:BQ9)-MAX(BM9:BQ9)-MIN(BM9:BQ9),"")</f>
        <v>12.700000000000001</v>
      </c>
      <c r="AK9" s="48">
        <v>3.7</v>
      </c>
      <c r="AL9" s="47"/>
      <c r="AM9" s="49">
        <f>IF(AP9="F",AJ9+AK9-AL9/10,"")</f>
        <v>16.400000000000002</v>
      </c>
      <c r="AN9" s="52">
        <f>IF(AP9="F",AC9+AM9,"")</f>
        <v>40.80000000000001</v>
      </c>
      <c r="AO9" s="53" t="s">
        <v>52</v>
      </c>
      <c r="AP9" s="54" t="s">
        <v>53</v>
      </c>
      <c r="AQ9" s="55">
        <f>IF(AP9="F",IF(AO9="S",AN9,AM9),AC9)</f>
        <v>40.80000000000001</v>
      </c>
      <c r="AR9" s="56">
        <f>IF(SUM(L9:P9)=0,0,ROUND(AVERAGE(L9:P9)/10,2))</f>
        <v>3.66</v>
      </c>
      <c r="AS9" s="57">
        <f>IF(ISNUMBER(L9),L9/10,$AR9)</f>
        <v>4.5</v>
      </c>
      <c r="AT9" s="57">
        <f>IF(ISNUMBER(M9),M9/10,$AR9)</f>
        <v>3.9</v>
      </c>
      <c r="AU9" s="57">
        <f>IF(ISNUMBER(N9),N9/10,$AR9)</f>
        <v>9.9</v>
      </c>
      <c r="AV9" s="57">
        <f>IF(ISNUMBER(O9),O9/10,$AR9)</f>
        <v>0</v>
      </c>
      <c r="AW9" s="57">
        <f>IF(ISNUMBER(P9),P9/10,$AR9)</f>
        <v>0</v>
      </c>
      <c r="AX9" s="56">
        <f>IF(SUM(T9:X9)=0,0,ROUND(AVERAGE(T9:X9)/10,2))</f>
        <v>4.54</v>
      </c>
      <c r="AY9" s="57">
        <f>IF(ISNUMBER(T9),T9/10,$AX9)</f>
        <v>6.4</v>
      </c>
      <c r="AZ9" s="57">
        <f>IF(ISNUMBER(U9),U9/10,$AX9)</f>
        <v>6.4</v>
      </c>
      <c r="BA9" s="57">
        <f>IF(ISNUMBER(V9),V9/10,$AX9)</f>
        <v>9.9</v>
      </c>
      <c r="BB9" s="57">
        <f>IF(ISNUMBER(W9),W9/10,$AX9)</f>
        <v>0</v>
      </c>
      <c r="BC9" s="57">
        <f>IF(ISNUMBER(X9),X9/10,$AX9)</f>
        <v>0</v>
      </c>
      <c r="BD9" s="58" t="str">
        <f>TEXT(AC9*100,"0000")</f>
        <v>2440</v>
      </c>
      <c r="BE9" s="58" t="str">
        <f>TEXT(AB9*100,"0000")</f>
        <v>1600</v>
      </c>
      <c r="BF9" s="58" t="str">
        <f>TEXT(Y9*100,"0000")</f>
        <v>1280</v>
      </c>
      <c r="BG9" s="58" t="str">
        <f>TEXT(SUM($AY9:$BC9)*100,"0000")</f>
        <v>2270</v>
      </c>
      <c r="BH9" s="58" t="str">
        <f>TEXT((SUM($AY9:$BC9)-SMALL($AY9:$BC9,1))*100,"0000")</f>
        <v>2270</v>
      </c>
      <c r="BI9" s="58" t="str">
        <f>TEXT((SUM($AY9:$BC9)-SMALL($AY9:$BC9,1)-SMALL($AY9:$BC9,2))*100,"0000")</f>
        <v>2270</v>
      </c>
      <c r="BJ9" s="58" t="str">
        <f>TEXT((SUM($AY9:$BC9)-SMALL($AY9:$BC9,1)-SMALL($AY9:$BC9,2)-SMALL($AY9:$BC9,3))*100,"0000")</f>
        <v>1630</v>
      </c>
      <c r="BK9" s="58" t="str">
        <f>TEXT((SUM($AY9:$BC9)-SMALL($AY9:$BC9,1)-SMALL($AY9:$BC9,2)-SMALL($AY9:$BC9,3)-SMALL($AY9:$BC9,4))*100,"0000")</f>
        <v>0990</v>
      </c>
      <c r="BL9" s="56">
        <f>IF(AP9="F",IF(SUM(AE9:AI9)=0,0,ROUND(AVERAGE(AE9:AI9)/10,2)),"")</f>
        <v>4.52</v>
      </c>
      <c r="BM9" s="57">
        <f>IF($AP9="F",IF(ISNUMBER(AE9),AE9/10,$BL9),"")</f>
        <v>6.4</v>
      </c>
      <c r="BN9" s="57">
        <f>IF($AP9="F",IF(ISNUMBER(AF9),AF9/10,$BL9),"")</f>
        <v>6.3</v>
      </c>
      <c r="BO9" s="57">
        <f>IF($AP9="F",IF(ISNUMBER(AG9),AG9/10,$BL9),"")</f>
        <v>9.9</v>
      </c>
      <c r="BP9" s="57">
        <f>IF($AP9="F",IF(ISNUMBER(AH9),AH9/10,$BL9),"")</f>
        <v>0</v>
      </c>
      <c r="BQ9" s="57">
        <f>IF($AP9="F",IF(ISNUMBER(AI9),AI9/10,$BL9),"")</f>
        <v>0</v>
      </c>
      <c r="BR9" s="58" t="str">
        <f>IF(AP9="F",TEXT(AQ9*100,"00000"),"")</f>
        <v>04080</v>
      </c>
      <c r="BS9" s="58" t="str">
        <f>IF(AP9="F",TEXT(AM9*100,"0000"),"")</f>
        <v>1640</v>
      </c>
      <c r="BT9" s="58" t="str">
        <f>IF(AP9="F",TEXT(AJ9*100,"0000"),"")</f>
        <v>1270</v>
      </c>
      <c r="BU9" s="58" t="str">
        <f>IF(AP9="F",TEXT(SUM($BM9:$BQ9)*100,"0000"),"")</f>
        <v>2260</v>
      </c>
      <c r="BV9" s="58" t="str">
        <f>IF(AP9="F",TEXT((SUM($BM9:$BQ9)-SMALL($BM9:$BQ9,1))*100,"0000"),"")</f>
        <v>2260</v>
      </c>
      <c r="BW9" s="58" t="str">
        <f>IF(AP9="F",TEXT((SUM($BM9:$BQ9)-SMALL($BM9:$BQ9,1)-SMALL($BM9:$BQ9,2))*100,"0000"),"")</f>
        <v>2260</v>
      </c>
      <c r="BX9" s="58" t="str">
        <f>IF(AP9="F",TEXT((SUM($BM9:$BQ9)-SMALL($BM9:$BQ9,1)-SMALL($BM9:$BQ9,2)-SMALL($BM9:$BQ9,3))*100,"0000"),"")</f>
        <v>1630</v>
      </c>
      <c r="BY9" s="58" t="str">
        <f>IF(AP9="F",TEXT((SUM($BM9:$BQ9)-SMALL($BM9:$BQ9,1)-SMALL($BM9:$BQ9,2)-SMALL($BM9:$BQ9,3)-SMALL($BM9:$BQ9,4))*100,"0000"),"")</f>
        <v>0990</v>
      </c>
      <c r="BZ9" s="59">
        <f>IF(OR(AND(K9="C",MAX(Z9,AK9)&gt;6),AND(K9="D",MAX(Z9,AK9)&gt;4),AND(K9="E",MAX(Z9,AK9)&gt;2.5),AND(K9="F",MAX(Z9,AK9)&gt;1.5)),"KO","")</f>
      </c>
      <c r="CA9" s="60" t="str">
        <f>IF(AND(COUNT(L9:P9)&gt;0,OR(ISBLANK(K9),K9&lt;&gt;CO9)),"S","")</f>
        <v>S</v>
      </c>
      <c r="CB9" s="61">
        <f>IF(CE9="x",IF(CC9&lt;=0,CD9,200-CC9),"")</f>
        <v>32</v>
      </c>
      <c r="CC9" s="62"/>
      <c r="CD9" s="63">
        <v>32</v>
      </c>
      <c r="CE9" s="64" t="s">
        <v>104</v>
      </c>
      <c r="CF9" s="65">
        <f>IF(CM9&gt;=1992,"Ž","")</f>
      </c>
      <c r="CG9" t="s">
        <v>114</v>
      </c>
      <c r="CH9" t="s">
        <v>115</v>
      </c>
      <c r="CI9" s="9"/>
      <c r="CJ9" t="s">
        <v>107</v>
      </c>
      <c r="CK9" s="67"/>
      <c r="CL9"/>
      <c r="CM9" s="9"/>
      <c r="CN9" s="68"/>
      <c r="CO9"/>
      <c r="CP9" s="69"/>
      <c r="CQ9" s="22" t="s">
        <v>102</v>
      </c>
      <c r="CS9" s="6" t="e">
        <f>VLOOKUP($F9,pomdr!$A$1:$I$38,CS$5,0)</f>
        <v>#N/A</v>
      </c>
      <c r="CT9" s="6" t="e">
        <f>VLOOKUP($F9,pomdr!$A$1:$I$38,CT$5,0)</f>
        <v>#N/A</v>
      </c>
      <c r="CU9" s="6" t="e">
        <f>VLOOKUP($F9,pomdr!$A$1:$I$38,CU$5,0)</f>
        <v>#N/A</v>
      </c>
      <c r="CV9" s="6" t="e">
        <f>VLOOKUP($F9,pomdr!$A$1:$I$38,CV$5,0)</f>
        <v>#N/A</v>
      </c>
      <c r="CW9" s="6" t="e">
        <f>VLOOKUP($F9,pomdr!$A$1:$I$38,CW$5,0)</f>
        <v>#N/A</v>
      </c>
      <c r="CX9" s="6" t="e">
        <f>VLOOKUP($F9,pomdr!$A$1:$I$38,CX$5,0)</f>
        <v>#N/A</v>
      </c>
      <c r="CY9" s="6" t="e">
        <f>VLOOKUP($F9,pomdr!$A$1:$I$38,CY$5,0)</f>
        <v>#N/A</v>
      </c>
      <c r="CZ9" s="6" t="e">
        <f>VLOOKUP($F9,pomdr!$A$1:$I$38,CZ$5,0)</f>
        <v>#N/A</v>
      </c>
      <c r="DA9" s="6" t="e">
        <f>VLOOKUP($F9,pomdr!$A$1:$I$38,DA$5,0)</f>
        <v>#N/A</v>
      </c>
      <c r="DH9" s="47"/>
      <c r="DI9" s="47"/>
      <c r="DJ9" s="47"/>
      <c r="DK9" s="47"/>
      <c r="DL9" s="47"/>
      <c r="DM9" s="48"/>
    </row>
    <row r="10" spans="1:117" ht="51.75" customHeight="1">
      <c r="A10" s="39"/>
      <c r="C10" s="19" t="str">
        <f>IF(AP10="F",CONCATENATE("F-",BR10,"-",,BS10,"-",BT10,"-",BU10,"-",BV10,"-",BW10,"-",BX10,"-",BY10),"")</f>
        <v>F-00000-0000-0000-0000-0000-0000-0000-0000</v>
      </c>
      <c r="D10" s="19" t="str">
        <f>CONCATENATE("Q-",BD10,"-",BE10,"-",BF10,"-",BG10,"-",BH10,"-",BI10,"-",BJ10,"-",BK10)</f>
        <v>Q-0000-0000-0000-0000-0000-0000-0000-0000</v>
      </c>
      <c r="E10" s="40">
        <f>+CB10</f>
        <v>29</v>
      </c>
      <c r="F10" s="41" t="s">
        <v>116</v>
      </c>
      <c r="G10" s="42"/>
      <c r="H10" s="43"/>
      <c r="I10" s="44"/>
      <c r="J10" s="45"/>
      <c r="K10" s="46"/>
      <c r="L10" s="47"/>
      <c r="M10" s="47"/>
      <c r="N10" s="47"/>
      <c r="O10" s="47"/>
      <c r="P10" s="47"/>
      <c r="Q10" s="48"/>
      <c r="R10" s="47"/>
      <c r="S10" s="49"/>
      <c r="T10" s="47"/>
      <c r="U10" s="47"/>
      <c r="V10" s="47"/>
      <c r="W10" s="47"/>
      <c r="X10" s="47"/>
      <c r="Y10" s="50"/>
      <c r="Z10" s="48"/>
      <c r="AA10" s="47"/>
      <c r="AB10" s="49"/>
      <c r="AC10" s="49"/>
      <c r="AD10" s="51"/>
      <c r="AE10" s="47"/>
      <c r="AF10" s="47"/>
      <c r="AG10" s="47"/>
      <c r="AH10" s="47"/>
      <c r="AI10" s="47"/>
      <c r="AJ10" s="50"/>
      <c r="AK10" s="48"/>
      <c r="AL10" s="47"/>
      <c r="AM10" s="49"/>
      <c r="AN10" s="52"/>
      <c r="AO10" s="53" t="s">
        <v>52</v>
      </c>
      <c r="AP10" s="54" t="s">
        <v>53</v>
      </c>
      <c r="AQ10" s="55">
        <f>IF(AP10="F",IF(AO10="S",AN10,AM10),AC10)</f>
        <v>0</v>
      </c>
      <c r="AR10" s="56">
        <f>IF(SUM(L10:P10)=0,0,ROUND(AVERAGE(L10:P10)/10,2))</f>
        <v>0</v>
      </c>
      <c r="AS10" s="57">
        <f>IF(ISNUMBER(L10),L10/10,$AR10)</f>
        <v>0</v>
      </c>
      <c r="AT10" s="57">
        <f>IF(ISNUMBER(M10),M10/10,$AR10)</f>
        <v>0</v>
      </c>
      <c r="AU10" s="57">
        <f>IF(ISNUMBER(N10),N10/10,$AR10)</f>
        <v>0</v>
      </c>
      <c r="AV10" s="57">
        <f>IF(ISNUMBER(O10),O10/10,$AR10)</f>
        <v>0</v>
      </c>
      <c r="AW10" s="57">
        <f>IF(ISNUMBER(P10),P10/10,$AR10)</f>
        <v>0</v>
      </c>
      <c r="AX10" s="56">
        <f>IF(SUM(T10:X10)=0,0,ROUND(AVERAGE(T10:X10)/10,2))</f>
        <v>0</v>
      </c>
      <c r="AY10" s="57">
        <f>IF(ISNUMBER(T10),T10/10,$AX10)</f>
        <v>0</v>
      </c>
      <c r="AZ10" s="57">
        <f>IF(ISNUMBER(U10),U10/10,$AX10)</f>
        <v>0</v>
      </c>
      <c r="BA10" s="57">
        <f>IF(ISNUMBER(V10),V10/10,$AX10)</f>
        <v>0</v>
      </c>
      <c r="BB10" s="57">
        <f>IF(ISNUMBER(W10),W10/10,$AX10)</f>
        <v>0</v>
      </c>
      <c r="BC10" s="57">
        <f>IF(ISNUMBER(X10),X10/10,$AX10)</f>
        <v>0</v>
      </c>
      <c r="BD10" s="58" t="str">
        <f>TEXT(AC10*100,"0000")</f>
        <v>0000</v>
      </c>
      <c r="BE10" s="58" t="str">
        <f>TEXT(AB10*100,"0000")</f>
        <v>0000</v>
      </c>
      <c r="BF10" s="58" t="str">
        <f>TEXT(Y10*100,"0000")</f>
        <v>0000</v>
      </c>
      <c r="BG10" s="58" t="str">
        <f>TEXT(SUM($AY10:$BC10)*100,"0000")</f>
        <v>0000</v>
      </c>
      <c r="BH10" s="58" t="str">
        <f>TEXT((SUM($AY10:$BC10)-SMALL($AY10:$BC10,1))*100,"0000")</f>
        <v>0000</v>
      </c>
      <c r="BI10" s="58" t="str">
        <f>TEXT((SUM($AY10:$BC10)-SMALL($AY10:$BC10,1)-SMALL($AY10:$BC10,2))*100,"0000")</f>
        <v>0000</v>
      </c>
      <c r="BJ10" s="58" t="str">
        <f>TEXT((SUM($AY10:$BC10)-SMALL($AY10:$BC10,1)-SMALL($AY10:$BC10,2)-SMALL($AY10:$BC10,3))*100,"0000")</f>
        <v>0000</v>
      </c>
      <c r="BK10" s="58" t="str">
        <f>TEXT((SUM($AY10:$BC10)-SMALL($AY10:$BC10,1)-SMALL($AY10:$BC10,2)-SMALL($AY10:$BC10,3)-SMALL($AY10:$BC10,4))*100,"0000")</f>
        <v>0000</v>
      </c>
      <c r="BL10" s="56">
        <f>IF(AP10="F",IF(SUM(AE10:AI10)=0,0,ROUND(AVERAGE(AE10:AI10)/10,2)),"")</f>
        <v>0</v>
      </c>
      <c r="BM10" s="57">
        <f>IF($AP10="F",IF(ISNUMBER(AE10),AE10/10,$BL10),"")</f>
        <v>0</v>
      </c>
      <c r="BN10" s="57">
        <f>IF($AP10="F",IF(ISNUMBER(AF10),AF10/10,$BL10),"")</f>
        <v>0</v>
      </c>
      <c r="BO10" s="57">
        <f>IF($AP10="F",IF(ISNUMBER(AG10),AG10/10,$BL10),"")</f>
        <v>0</v>
      </c>
      <c r="BP10" s="57">
        <f>IF($AP10="F",IF(ISNUMBER(AH10),AH10/10,$BL10),"")</f>
        <v>0</v>
      </c>
      <c r="BQ10" s="57">
        <f>IF($AP10="F",IF(ISNUMBER(AI10),AI10/10,$BL10),"")</f>
        <v>0</v>
      </c>
      <c r="BR10" s="58" t="str">
        <f>IF(AP10="F",TEXT(AQ10*100,"00000"),"")</f>
        <v>00000</v>
      </c>
      <c r="BS10" s="58" t="str">
        <f>IF(AP10="F",TEXT(AM10*100,"0000"),"")</f>
        <v>0000</v>
      </c>
      <c r="BT10" s="58" t="str">
        <f>IF(AP10="F",TEXT(AJ10*100,"0000"),"")</f>
        <v>0000</v>
      </c>
      <c r="BU10" s="58" t="str">
        <f>IF(AP10="F",TEXT(SUM($BM10:$BQ10)*100,"0000"),"")</f>
        <v>0000</v>
      </c>
      <c r="BV10" s="58" t="str">
        <f>IF(AP10="F",TEXT((SUM($BM10:$BQ10)-SMALL($BM10:$BQ10,1))*100,"0000"),"")</f>
        <v>0000</v>
      </c>
      <c r="BW10" s="58" t="str">
        <f>IF(AP10="F",TEXT((SUM($BM10:$BQ10)-SMALL($BM10:$BQ10,1)-SMALL($BM10:$BQ10,2))*100,"0000"),"")</f>
        <v>0000</v>
      </c>
      <c r="BX10" s="58" t="str">
        <f>IF(AP10="F",TEXT((SUM($BM10:$BQ10)-SMALL($BM10:$BQ10,1)-SMALL($BM10:$BQ10,2)-SMALL($BM10:$BQ10,3))*100,"0000"),"")</f>
        <v>0000</v>
      </c>
      <c r="BY10" s="58" t="str">
        <f>IF(AP10="F",TEXT((SUM($BM10:$BQ10)-SMALL($BM10:$BQ10,1)-SMALL($BM10:$BQ10,2)-SMALL($BM10:$BQ10,3)-SMALL($BM10:$BQ10,4))*100,"0000"),"")</f>
        <v>0000</v>
      </c>
      <c r="BZ10" s="59">
        <f>IF(OR(AND(K10="C",MAX(Z10,AK10)&gt;6),AND(K10="D",MAX(Z10,AK10)&gt;4),AND(K10="E",MAX(Z10,AK10)&gt;2.5),AND(K10="F",MAX(Z10,AK10)&gt;1.5)),"KO","")</f>
      </c>
      <c r="CA10" s="60">
        <f>IF(AND(COUNT(L10:P10)&gt;0,OR(ISBLANK(K10),K10&lt;&gt;CO10)),"S","")</f>
      </c>
      <c r="CB10" s="61">
        <f>IF(CE10="x",IF(CC10&lt;=0,CD10,200-CC10),"")</f>
        <v>29</v>
      </c>
      <c r="CC10" s="62"/>
      <c r="CD10" s="63">
        <v>29</v>
      </c>
      <c r="CE10" s="64" t="s">
        <v>104</v>
      </c>
      <c r="CF10" s="65">
        <f>IF(CM10&gt;=1992,"Ž","")</f>
      </c>
      <c r="CG10"/>
      <c r="CH10"/>
      <c r="CI10" s="9"/>
      <c r="CJ10"/>
      <c r="CK10" s="67"/>
      <c r="CL10"/>
      <c r="CM10" s="9"/>
      <c r="CN10" s="68"/>
      <c r="CO10"/>
      <c r="CP10" s="69"/>
      <c r="CQ10" s="22" t="s">
        <v>102</v>
      </c>
      <c r="CS10" s="6" t="e">
        <f>VLOOKUP($F10,pomdr!$A$1:$I$38,CS$5,0)</f>
        <v>#N/A</v>
      </c>
      <c r="CT10" s="6" t="e">
        <f>VLOOKUP($F10,pomdr!$A$1:$I$38,CT$5,0)</f>
        <v>#N/A</v>
      </c>
      <c r="CU10" s="6" t="e">
        <f>VLOOKUP($F10,pomdr!$A$1:$I$38,CU$5,0)</f>
        <v>#N/A</v>
      </c>
      <c r="CV10" s="6" t="e">
        <f>VLOOKUP($F10,pomdr!$A$1:$I$38,CV$5,0)</f>
        <v>#N/A</v>
      </c>
      <c r="CW10" s="6" t="e">
        <f>VLOOKUP($F10,pomdr!$A$1:$I$38,CW$5,0)</f>
        <v>#N/A</v>
      </c>
      <c r="CX10" s="6" t="e">
        <f>VLOOKUP($F10,pomdr!$A$1:$I$38,CX$5,0)</f>
        <v>#N/A</v>
      </c>
      <c r="CY10" s="6" t="e">
        <f>VLOOKUP($F10,pomdr!$A$1:$I$38,CY$5,0)</f>
        <v>#N/A</v>
      </c>
      <c r="CZ10" s="6" t="e">
        <f>VLOOKUP($F10,pomdr!$A$1:$I$38,CZ$5,0)</f>
        <v>#N/A</v>
      </c>
      <c r="DA10" s="6" t="e">
        <f>VLOOKUP($F10,pomdr!$A$1:$I$38,DA$5,0)</f>
        <v>#N/A</v>
      </c>
      <c r="DH10" s="47"/>
      <c r="DI10" s="47"/>
      <c r="DJ10" s="47"/>
      <c r="DK10" s="47"/>
      <c r="DL10" s="47"/>
      <c r="DM10" s="48"/>
    </row>
    <row r="11" spans="1:117" ht="15.75" customHeight="1">
      <c r="A11" s="39">
        <f>+A10+1</f>
        <v>1</v>
      </c>
      <c r="C11" s="19" t="str">
        <f>IF(AP11="F",CONCATENATE("F-",BR11,"-",,BS11,"-",BT11,"-",BU11,"-",BV11,"-",BW11,"-",BX11,"-",BY11),"")</f>
        <v>F-05080-1780-1700-2690-2690-2690-1880-0990</v>
      </c>
      <c r="D11" s="19" t="str">
        <f>CONCATENATE("Q-",BD11,"-",BE11,"-",BF11,"-",BG11,"-",BH11,"-",BI11,"-",BJ11,"-",BK11)</f>
        <v>Q-3300-1650-1480-2470-2470-2470-1740-0990</v>
      </c>
      <c r="E11" s="40">
        <f>+CB11</f>
        <v>25</v>
      </c>
      <c r="F11" s="41" t="str">
        <f>IF(CE11="x",CONCATENATE(CG11," ",CH11," ",CI11),"")</f>
        <v>Drtina Josef </v>
      </c>
      <c r="G11" s="42">
        <v>2</v>
      </c>
      <c r="H11" s="43">
        <f>RIGHT(CONCATENATE(TEXT(CM11,"####")),2)</f>
      </c>
      <c r="I11" s="44" t="str">
        <f>CONCATENATE(CJ11)</f>
        <v>DKR</v>
      </c>
      <c r="J11" s="45">
        <f>+CL11</f>
        <v>0</v>
      </c>
      <c r="K11" s="46" t="s">
        <v>53</v>
      </c>
      <c r="L11" s="47">
        <v>84</v>
      </c>
      <c r="M11" s="47">
        <v>81</v>
      </c>
      <c r="N11" s="47">
        <v>99</v>
      </c>
      <c r="O11" s="47">
        <v>0</v>
      </c>
      <c r="P11" s="47">
        <v>0</v>
      </c>
      <c r="Q11" s="48"/>
      <c r="R11" s="47"/>
      <c r="S11" s="49">
        <f>SUM(AS11:AW11)-MAX(AS11:AW11)-MIN(AS11:AW11)-R11/10+Q11</f>
        <v>16.5</v>
      </c>
      <c r="T11" s="47">
        <v>75</v>
      </c>
      <c r="U11" s="47">
        <v>73</v>
      </c>
      <c r="V11" s="47">
        <v>99</v>
      </c>
      <c r="W11" s="47">
        <v>0</v>
      </c>
      <c r="X11" s="47">
        <v>0</v>
      </c>
      <c r="Y11" s="50">
        <f>SUM(AY11:BC11)-MAX(AY11:BC11)-MIN(AY11:BC11)</f>
        <v>14.799999999999999</v>
      </c>
      <c r="Z11" s="48">
        <v>1.7000000000000002</v>
      </c>
      <c r="AA11" s="47"/>
      <c r="AB11" s="49">
        <f>+Y11+Z11-AA11/10</f>
        <v>16.5</v>
      </c>
      <c r="AC11" s="49">
        <f>+S11+AB11</f>
        <v>33</v>
      </c>
      <c r="AD11" s="51">
        <v>1</v>
      </c>
      <c r="AE11" s="47">
        <v>81</v>
      </c>
      <c r="AF11" s="47">
        <v>89</v>
      </c>
      <c r="AG11" s="47">
        <v>99</v>
      </c>
      <c r="AH11" s="47">
        <v>0</v>
      </c>
      <c r="AI11" s="47">
        <v>0</v>
      </c>
      <c r="AJ11" s="50">
        <f>IF(AP11="F",SUM(BM11:BQ11)-MAX(BM11:BQ11)-MIN(BM11:BQ11),"")</f>
        <v>17</v>
      </c>
      <c r="AK11" s="48">
        <v>0.8</v>
      </c>
      <c r="AL11" s="47"/>
      <c r="AM11" s="49">
        <f>IF(AP11="F",AJ11+AK11-AL11/10,"")</f>
        <v>17.8</v>
      </c>
      <c r="AN11" s="52">
        <f>IF(AP11="F",AC11+AM11,"")</f>
        <v>50.8</v>
      </c>
      <c r="AO11" s="53" t="s">
        <v>52</v>
      </c>
      <c r="AP11" s="54" t="s">
        <v>53</v>
      </c>
      <c r="AQ11" s="55">
        <f>IF(AP11="F",IF(AO11="S",AN11,AM11),AC11)</f>
        <v>50.8</v>
      </c>
      <c r="AR11" s="56">
        <f>IF(SUM(L11:P11)=0,0,ROUND(AVERAGE(L11:P11)/10,2))</f>
        <v>5.28</v>
      </c>
      <c r="AS11" s="57">
        <f>IF(ISNUMBER(L11),L11/10,$AR11)</f>
        <v>8.4</v>
      </c>
      <c r="AT11" s="57">
        <f>IF(ISNUMBER(M11),M11/10,$AR11)</f>
        <v>8.1</v>
      </c>
      <c r="AU11" s="57">
        <f>IF(ISNUMBER(N11),N11/10,$AR11)</f>
        <v>9.9</v>
      </c>
      <c r="AV11" s="57">
        <f>IF(ISNUMBER(O11),O11/10,$AR11)</f>
        <v>0</v>
      </c>
      <c r="AW11" s="57">
        <f>IF(ISNUMBER(P11),P11/10,$AR11)</f>
        <v>0</v>
      </c>
      <c r="AX11" s="56">
        <f>IF(SUM(T11:X11)=0,0,ROUND(AVERAGE(T11:X11)/10,2))</f>
        <v>4.94</v>
      </c>
      <c r="AY11" s="57">
        <f>IF(ISNUMBER(T11),T11/10,$AX11)</f>
        <v>7.5</v>
      </c>
      <c r="AZ11" s="57">
        <f>IF(ISNUMBER(U11),U11/10,$AX11)</f>
        <v>7.3</v>
      </c>
      <c r="BA11" s="57">
        <f>IF(ISNUMBER(V11),V11/10,$AX11)</f>
        <v>9.9</v>
      </c>
      <c r="BB11" s="57">
        <f>IF(ISNUMBER(W11),W11/10,$AX11)</f>
        <v>0</v>
      </c>
      <c r="BC11" s="57">
        <f>IF(ISNUMBER(X11),X11/10,$AX11)</f>
        <v>0</v>
      </c>
      <c r="BD11" s="58" t="str">
        <f>TEXT(AC11*100,"0000")</f>
        <v>3300</v>
      </c>
      <c r="BE11" s="58" t="str">
        <f>TEXT(AB11*100,"0000")</f>
        <v>1650</v>
      </c>
      <c r="BF11" s="58" t="str">
        <f>TEXT(Y11*100,"0000")</f>
        <v>1480</v>
      </c>
      <c r="BG11" s="58" t="str">
        <f>TEXT(SUM($AY11:$BC11)*100,"0000")</f>
        <v>2470</v>
      </c>
      <c r="BH11" s="58" t="str">
        <f>TEXT((SUM($AY11:$BC11)-SMALL($AY11:$BC11,1))*100,"0000")</f>
        <v>2470</v>
      </c>
      <c r="BI11" s="58" t="str">
        <f>TEXT((SUM($AY11:$BC11)-SMALL($AY11:$BC11,1)-SMALL($AY11:$BC11,2))*100,"0000")</f>
        <v>2470</v>
      </c>
      <c r="BJ11" s="58" t="str">
        <f>TEXT((SUM($AY11:$BC11)-SMALL($AY11:$BC11,1)-SMALL($AY11:$BC11,2)-SMALL($AY11:$BC11,3))*100,"0000")</f>
        <v>1740</v>
      </c>
      <c r="BK11" s="58" t="str">
        <f>TEXT((SUM($AY11:$BC11)-SMALL($AY11:$BC11,1)-SMALL($AY11:$BC11,2)-SMALL($AY11:$BC11,3)-SMALL($AY11:$BC11,4))*100,"0000")</f>
        <v>0990</v>
      </c>
      <c r="BL11" s="56">
        <f>IF(AP11="F",IF(SUM(AE11:AI11)=0,0,ROUND(AVERAGE(AE11:AI11)/10,2)),"")</f>
        <v>5.38</v>
      </c>
      <c r="BM11" s="57">
        <f>IF($AP11="F",IF(ISNUMBER(AE11),AE11/10,$BL11),"")</f>
        <v>8.1</v>
      </c>
      <c r="BN11" s="57">
        <f>IF($AP11="F",IF(ISNUMBER(AF11),AF11/10,$BL11),"")</f>
        <v>8.9</v>
      </c>
      <c r="BO11" s="57">
        <f>IF($AP11="F",IF(ISNUMBER(AG11),AG11/10,$BL11),"")</f>
        <v>9.9</v>
      </c>
      <c r="BP11" s="57">
        <f>IF($AP11="F",IF(ISNUMBER(AH11),AH11/10,$BL11),"")</f>
        <v>0</v>
      </c>
      <c r="BQ11" s="57">
        <f>IF($AP11="F",IF(ISNUMBER(AI11),AI11/10,$BL11),"")</f>
        <v>0</v>
      </c>
      <c r="BR11" s="58" t="str">
        <f>IF(AP11="F",TEXT(AQ11*100,"00000"),"")</f>
        <v>05080</v>
      </c>
      <c r="BS11" s="58" t="str">
        <f>IF(AP11="F",TEXT(AM11*100,"0000"),"")</f>
        <v>1780</v>
      </c>
      <c r="BT11" s="58" t="str">
        <f>IF(AP11="F",TEXT(AJ11*100,"0000"),"")</f>
        <v>1700</v>
      </c>
      <c r="BU11" s="58" t="str">
        <f>IF(AP11="F",TEXT(SUM($BM11:$BQ11)*100,"0000"),"")</f>
        <v>2690</v>
      </c>
      <c r="BV11" s="58" t="str">
        <f>IF(AP11="F",TEXT((SUM($BM11:$BQ11)-SMALL($BM11:$BQ11,1))*100,"0000"),"")</f>
        <v>2690</v>
      </c>
      <c r="BW11" s="58" t="str">
        <f>IF(AP11="F",TEXT((SUM($BM11:$BQ11)-SMALL($BM11:$BQ11,1)-SMALL($BM11:$BQ11,2))*100,"0000"),"")</f>
        <v>2690</v>
      </c>
      <c r="BX11" s="58" t="str">
        <f>IF(AP11="F",TEXT((SUM($BM11:$BQ11)-SMALL($BM11:$BQ11,1)-SMALL($BM11:$BQ11,2)-SMALL($BM11:$BQ11,3))*100,"0000"),"")</f>
        <v>1880</v>
      </c>
      <c r="BY11" s="58" t="str">
        <f>IF(AP11="F",TEXT((SUM($BM11:$BQ11)-SMALL($BM11:$BQ11,1)-SMALL($BM11:$BQ11,2)-SMALL($BM11:$BQ11,3)-SMALL($BM11:$BQ11,4))*100,"0000"),"")</f>
        <v>0990</v>
      </c>
      <c r="BZ11" s="59" t="str">
        <f>IF(OR(AND(K11="C",MAX(Z11,AK11)&gt;6),AND(K11="D",MAX(Z11,AK11)&gt;4),AND(K11="E",MAX(Z11,AK11)&gt;2.5),AND(K11="F",MAX(Z11,AK11)&gt;1.5)),"KO","")</f>
        <v>KO</v>
      </c>
      <c r="CA11" s="60" t="str">
        <f>IF(AND(COUNT(L11:P11)&gt;0,OR(ISBLANK(K11),K11&lt;&gt;CO11)),"S","")</f>
        <v>S</v>
      </c>
      <c r="CB11" s="61">
        <f>IF(CE11="x",IF(CC11&lt;=0,CD11,200-CC11),"")</f>
        <v>25</v>
      </c>
      <c r="CC11" s="62"/>
      <c r="CD11" s="63">
        <v>25</v>
      </c>
      <c r="CE11" s="64" t="s">
        <v>104</v>
      </c>
      <c r="CF11" s="65">
        <f>IF(CM11&gt;=1992,"Ž","")</f>
      </c>
      <c r="CG11" t="s">
        <v>117</v>
      </c>
      <c r="CH11" t="s">
        <v>118</v>
      </c>
      <c r="CI11" s="66"/>
      <c r="CJ11" t="s">
        <v>107</v>
      </c>
      <c r="CK11" s="67"/>
      <c r="CL11"/>
      <c r="CM11" s="66"/>
      <c r="CN11" s="68"/>
      <c r="CO11"/>
      <c r="CP11" s="69"/>
      <c r="CQ11" s="22" t="s">
        <v>102</v>
      </c>
      <c r="CS11" s="6" t="e">
        <f>VLOOKUP($F11,pomdr!$A$1:$I$38,CS$5,0)</f>
        <v>#N/A</v>
      </c>
      <c r="CT11" s="6" t="e">
        <f>VLOOKUP($F11,pomdr!$A$1:$I$38,CT$5,0)</f>
        <v>#N/A</v>
      </c>
      <c r="CU11" s="6" t="e">
        <f>VLOOKUP($F11,pomdr!$A$1:$I$38,CU$5,0)</f>
        <v>#N/A</v>
      </c>
      <c r="CV11" s="6" t="e">
        <f>VLOOKUP($F11,pomdr!$A$1:$I$38,CV$5,0)</f>
        <v>#N/A</v>
      </c>
      <c r="CW11" s="6" t="e">
        <f>VLOOKUP($F11,pomdr!$A$1:$I$38,CW$5,0)</f>
        <v>#N/A</v>
      </c>
      <c r="CX11" s="6" t="e">
        <f>VLOOKUP($F11,pomdr!$A$1:$I$38,CX$5,0)</f>
        <v>#N/A</v>
      </c>
      <c r="CY11" s="6" t="e">
        <f>VLOOKUP($F11,pomdr!$A$1:$I$38,CY$5,0)</f>
        <v>#N/A</v>
      </c>
      <c r="CZ11" s="6" t="e">
        <f>VLOOKUP($F11,pomdr!$A$1:$I$38,CZ$5,0)</f>
        <v>#N/A</v>
      </c>
      <c r="DA11" s="6" t="e">
        <f>VLOOKUP($F11,pomdr!$A$1:$I$38,DA$5,0)</f>
        <v>#N/A</v>
      </c>
      <c r="DH11" s="47"/>
      <c r="DI11" s="47"/>
      <c r="DJ11" s="47"/>
      <c r="DK11" s="47"/>
      <c r="DL11" s="47"/>
      <c r="DM11" s="48"/>
    </row>
    <row r="12" spans="1:117" ht="15.75" customHeight="1">
      <c r="A12" s="39">
        <f>+A11+1</f>
        <v>2</v>
      </c>
      <c r="C12" s="19" t="str">
        <f>IF(AP12="F",CONCATENATE("F-",BR12,"-",,BS12,"-",BT12,"-",BU12,"-",BV12,"-",BW12,"-",BX12,"-",BY12),"")</f>
        <v>F-04810-1590-1510-2500-2500-2500-1750-0990</v>
      </c>
      <c r="D12" s="19" t="str">
        <f>CONCATENATE("Q-",BD12,"-",BE12,"-",BF12,"-",BG12,"-",BH12,"-",BI12,"-",BJ12,"-",BK12)</f>
        <v>Q-3220-1630-1550-2540-2540-2540-1810-0990</v>
      </c>
      <c r="E12" s="40">
        <f>+CB12</f>
        <v>31</v>
      </c>
      <c r="F12" s="41" t="str">
        <f>IF(CE12="x",CONCATENATE(CG12," ",CH12," ",CI12),"")</f>
        <v>Seidenglancová Michala </v>
      </c>
      <c r="G12" s="42">
        <v>6</v>
      </c>
      <c r="H12" s="43" t="str">
        <f>RIGHT(CONCATENATE(TEXT(CM12,"####")),2)</f>
        <v>01</v>
      </c>
      <c r="I12" s="44" t="str">
        <f>CONCATENATE(CJ12)</f>
        <v>DKR</v>
      </c>
      <c r="J12" s="45"/>
      <c r="K12" s="46" t="s">
        <v>53</v>
      </c>
      <c r="L12" s="47">
        <v>81</v>
      </c>
      <c r="M12" s="47">
        <v>78</v>
      </c>
      <c r="N12" s="47">
        <v>99</v>
      </c>
      <c r="O12" s="47">
        <v>0</v>
      </c>
      <c r="P12" s="47">
        <v>0</v>
      </c>
      <c r="Q12" s="48"/>
      <c r="R12" s="47"/>
      <c r="S12" s="49">
        <f>SUM(AS12:AW12)-MAX(AS12:AW12)-MIN(AS12:AW12)-R12/10+Q12</f>
        <v>15.899999999999997</v>
      </c>
      <c r="T12" s="47">
        <v>73</v>
      </c>
      <c r="U12" s="47">
        <v>82</v>
      </c>
      <c r="V12" s="47">
        <v>99</v>
      </c>
      <c r="W12" s="47">
        <v>0</v>
      </c>
      <c r="X12" s="47">
        <v>0</v>
      </c>
      <c r="Y12" s="50">
        <f>SUM(AY12:BC12)-MAX(AY12:BC12)-MIN(AY12:BC12)</f>
        <v>15.500000000000002</v>
      </c>
      <c r="Z12" s="48">
        <v>0.8</v>
      </c>
      <c r="AA12" s="47"/>
      <c r="AB12" s="49">
        <f>+Y12+Z12-AA12/10</f>
        <v>16.3</v>
      </c>
      <c r="AC12" s="49">
        <f>+S12+AB12</f>
        <v>32.199999999999996</v>
      </c>
      <c r="AD12" s="51">
        <v>2</v>
      </c>
      <c r="AE12" s="47">
        <v>75</v>
      </c>
      <c r="AF12" s="47">
        <v>76</v>
      </c>
      <c r="AG12" s="47">
        <v>99</v>
      </c>
      <c r="AH12" s="47">
        <v>0</v>
      </c>
      <c r="AI12" s="47">
        <v>0</v>
      </c>
      <c r="AJ12" s="50">
        <f>IF(AP12="F",SUM(BM12:BQ12)-MAX(BM12:BQ12)-MIN(BM12:BQ12),"")</f>
        <v>15.1</v>
      </c>
      <c r="AK12" s="48">
        <v>0.8</v>
      </c>
      <c r="AL12" s="47"/>
      <c r="AM12" s="49">
        <f>IF(AP12="F",AJ12+AK12-AL12/10,"")</f>
        <v>15.9</v>
      </c>
      <c r="AN12" s="52">
        <f>IF(AP12="F",AC12+AM12,"")</f>
        <v>48.099999999999994</v>
      </c>
      <c r="AO12" s="53" t="s">
        <v>52</v>
      </c>
      <c r="AP12" s="54" t="s">
        <v>53</v>
      </c>
      <c r="AQ12" s="55">
        <f>IF(AP12="F",IF(AO12="S",AN12,AM12),AC12)</f>
        <v>48.099999999999994</v>
      </c>
      <c r="AR12" s="56">
        <f>IF(SUM(L12:P12)=0,0,ROUND(AVERAGE(L12:P12)/10,2))</f>
        <v>5.16</v>
      </c>
      <c r="AS12" s="57">
        <f>IF(ISNUMBER(L12),L12/10,$AR12)</f>
        <v>8.1</v>
      </c>
      <c r="AT12" s="57">
        <f>IF(ISNUMBER(M12),M12/10,$AR12)</f>
        <v>7.8</v>
      </c>
      <c r="AU12" s="57">
        <f>IF(ISNUMBER(N12),N12/10,$AR12)</f>
        <v>9.9</v>
      </c>
      <c r="AV12" s="57">
        <f>IF(ISNUMBER(O12),O12/10,$AR12)</f>
        <v>0</v>
      </c>
      <c r="AW12" s="57">
        <f>IF(ISNUMBER(P12),P12/10,$AR12)</f>
        <v>0</v>
      </c>
      <c r="AX12" s="56">
        <f>IF(SUM(T12:X12)=0,0,ROUND(AVERAGE(T12:X12)/10,2))</f>
        <v>5.08</v>
      </c>
      <c r="AY12" s="57">
        <f>IF(ISNUMBER(T12),T12/10,$AX12)</f>
        <v>7.3</v>
      </c>
      <c r="AZ12" s="57">
        <f>IF(ISNUMBER(U12),U12/10,$AX12)</f>
        <v>8.2</v>
      </c>
      <c r="BA12" s="57">
        <f>IF(ISNUMBER(V12),V12/10,$AX12)</f>
        <v>9.9</v>
      </c>
      <c r="BB12" s="57">
        <f>IF(ISNUMBER(W12),W12/10,$AX12)</f>
        <v>0</v>
      </c>
      <c r="BC12" s="57">
        <f>IF(ISNUMBER(X12),X12/10,$AX12)</f>
        <v>0</v>
      </c>
      <c r="BD12" s="58" t="str">
        <f>TEXT(AC12*100,"0000")</f>
        <v>3220</v>
      </c>
      <c r="BE12" s="58" t="str">
        <f>TEXT(AB12*100,"0000")</f>
        <v>1630</v>
      </c>
      <c r="BF12" s="58" t="str">
        <f>TEXT(Y12*100,"0000")</f>
        <v>1550</v>
      </c>
      <c r="BG12" s="58" t="str">
        <f>TEXT(SUM($AY12:$BC12)*100,"0000")</f>
        <v>2540</v>
      </c>
      <c r="BH12" s="58" t="str">
        <f>TEXT((SUM($AY12:$BC12)-SMALL($AY12:$BC12,1))*100,"0000")</f>
        <v>2540</v>
      </c>
      <c r="BI12" s="58" t="str">
        <f>TEXT((SUM($AY12:$BC12)-SMALL($AY12:$BC12,1)-SMALL($AY12:$BC12,2))*100,"0000")</f>
        <v>2540</v>
      </c>
      <c r="BJ12" s="58" t="str">
        <f>TEXT((SUM($AY12:$BC12)-SMALL($AY12:$BC12,1)-SMALL($AY12:$BC12,2)-SMALL($AY12:$BC12,3))*100,"0000")</f>
        <v>1810</v>
      </c>
      <c r="BK12" s="58" t="str">
        <f>TEXT((SUM($AY12:$BC12)-SMALL($AY12:$BC12,1)-SMALL($AY12:$BC12,2)-SMALL($AY12:$BC12,3)-SMALL($AY12:$BC12,4))*100,"0000")</f>
        <v>0990</v>
      </c>
      <c r="BL12" s="56">
        <f>IF(AP12="F",IF(SUM(AE12:AI12)=0,0,ROUND(AVERAGE(AE12:AI12)/10,2)),"")</f>
        <v>5</v>
      </c>
      <c r="BM12" s="57">
        <f>IF($AP12="F",IF(ISNUMBER(AE12),AE12/10,$BL12),"")</f>
        <v>7.5</v>
      </c>
      <c r="BN12" s="57">
        <f>IF($AP12="F",IF(ISNUMBER(AF12),AF12/10,$BL12),"")</f>
        <v>7.6</v>
      </c>
      <c r="BO12" s="57">
        <f>IF($AP12="F",IF(ISNUMBER(AG12),AG12/10,$BL12),"")</f>
        <v>9.9</v>
      </c>
      <c r="BP12" s="57">
        <f>IF($AP12="F",IF(ISNUMBER(AH12),AH12/10,$BL12),"")</f>
        <v>0</v>
      </c>
      <c r="BQ12" s="57">
        <f>IF($AP12="F",IF(ISNUMBER(AI12),AI12/10,$BL12),"")</f>
        <v>0</v>
      </c>
      <c r="BR12" s="58" t="str">
        <f>IF(AP12="F",TEXT(AQ12*100,"00000"),"")</f>
        <v>04810</v>
      </c>
      <c r="BS12" s="58" t="str">
        <f>IF(AP12="F",TEXT(AM12*100,"0000"),"")</f>
        <v>1590</v>
      </c>
      <c r="BT12" s="58" t="str">
        <f>IF(AP12="F",TEXT(AJ12*100,"0000"),"")</f>
        <v>1510</v>
      </c>
      <c r="BU12" s="58" t="str">
        <f>IF(AP12="F",TEXT(SUM($BM12:$BQ12)*100,"0000"),"")</f>
        <v>2500</v>
      </c>
      <c r="BV12" s="58" t="str">
        <f>IF(AP12="F",TEXT((SUM($BM12:$BQ12)-SMALL($BM12:$BQ12,1))*100,"0000"),"")</f>
        <v>2500</v>
      </c>
      <c r="BW12" s="58" t="str">
        <f>IF(AP12="F",TEXT((SUM($BM12:$BQ12)-SMALL($BM12:$BQ12,1)-SMALL($BM12:$BQ12,2))*100,"0000"),"")</f>
        <v>2500</v>
      </c>
      <c r="BX12" s="58" t="str">
        <f>IF(AP12="F",TEXT((SUM($BM12:$BQ12)-SMALL($BM12:$BQ12,1)-SMALL($BM12:$BQ12,2)-SMALL($BM12:$BQ12,3))*100,"0000"),"")</f>
        <v>1750</v>
      </c>
      <c r="BY12" s="58" t="str">
        <f>IF(AP12="F",TEXT((SUM($BM12:$BQ12)-SMALL($BM12:$BQ12,1)-SMALL($BM12:$BQ12,2)-SMALL($BM12:$BQ12,3)-SMALL($BM12:$BQ12,4))*100,"0000"),"")</f>
        <v>0990</v>
      </c>
      <c r="BZ12" s="59">
        <f>IF(OR(AND(K12="C",MAX(Z12,AK12)&gt;6),AND(K12="D",MAX(Z12,AK12)&gt;4),AND(K12="E",MAX(Z12,AK12)&gt;2.5),AND(K12="F",MAX(Z12,AK12)&gt;1.5)),"KO","")</f>
      </c>
      <c r="CA12" s="60" t="str">
        <f>IF(AND(COUNT(L12:P12)&gt;0,OR(ISBLANK(K12),K12&lt;&gt;CO12)),"S","")</f>
        <v>S</v>
      </c>
      <c r="CB12" s="61">
        <f>IF(CE12="x",IF(CC12&lt;=0,CD12,200-CC12),"")</f>
        <v>31</v>
      </c>
      <c r="CC12" s="62"/>
      <c r="CD12" s="63">
        <v>31</v>
      </c>
      <c r="CE12" s="64" t="s">
        <v>104</v>
      </c>
      <c r="CF12" s="65" t="str">
        <f>IF(CM12&gt;=1992,"Ž","")</f>
        <v>Ž</v>
      </c>
      <c r="CG12" t="s">
        <v>119</v>
      </c>
      <c r="CH12" t="s">
        <v>120</v>
      </c>
      <c r="CI12" s="9"/>
      <c r="CJ12" t="s">
        <v>107</v>
      </c>
      <c r="CK12" s="67" t="e">
        <f>VLOOKUP(CJ12,Oddíly!$A$1:$B$8,2,0)</f>
        <v>#N/A</v>
      </c>
      <c r="CL12"/>
      <c r="CM12" s="9">
        <v>2001</v>
      </c>
      <c r="CN12" s="68"/>
      <c r="CO12"/>
      <c r="CP12" s="69"/>
      <c r="CQ12" s="22" t="s">
        <v>102</v>
      </c>
      <c r="DH12" s="47"/>
      <c r="DI12" s="47"/>
      <c r="DJ12" s="47"/>
      <c r="DK12" s="47"/>
      <c r="DL12" s="47"/>
      <c r="DM12" s="48"/>
    </row>
    <row r="13" spans="1:117" ht="15.75" customHeight="1">
      <c r="A13" s="39">
        <f>+A12+1</f>
        <v>3</v>
      </c>
      <c r="C13" s="19" t="str">
        <f>IF(AP13="F",CONCATENATE("F-",BR13,"-",,BS13,"-",BT13,"-",BU13,"-",BV13,"-",BW13,"-",BX13,"-",BY13),"")</f>
        <v>F-04720-1580-1500-2490-2490-2490-1740-0990</v>
      </c>
      <c r="D13" s="19" t="str">
        <f>CONCATENATE("Q-",BD13,"-",BE13,"-",BF13,"-",BG13,"-",BH13,"-",BI13,"-",BJ13,"-",BK13)</f>
        <v>Q-3140-1680-1600-2590-2590-2590-1790-0990</v>
      </c>
      <c r="E13" s="40">
        <f>+CB13</f>
        <v>35</v>
      </c>
      <c r="F13" s="41" t="str">
        <f>IF(CE13="x",CONCATENATE(CG13," ",CH13," ",CI13),"")</f>
        <v>Trníková Andrea </v>
      </c>
      <c r="G13" s="42">
        <v>3</v>
      </c>
      <c r="H13" s="43" t="str">
        <f>RIGHT(CONCATENATE(TEXT(CM13,"####")),2)</f>
        <v>02</v>
      </c>
      <c r="I13" s="44" t="str">
        <f>CONCATENATE(CJ13)</f>
        <v>DKR</v>
      </c>
      <c r="J13" s="45">
        <f>+CL13</f>
        <v>0</v>
      </c>
      <c r="K13" s="46" t="s">
        <v>53</v>
      </c>
      <c r="L13" s="47">
        <v>67</v>
      </c>
      <c r="M13" s="47">
        <v>79</v>
      </c>
      <c r="N13" s="47">
        <v>99</v>
      </c>
      <c r="O13" s="47">
        <v>0</v>
      </c>
      <c r="P13" s="47">
        <v>0</v>
      </c>
      <c r="Q13" s="48"/>
      <c r="R13" s="47"/>
      <c r="S13" s="49">
        <f>SUM(AS13:AW13)-MAX(AS13:AW13)-MIN(AS13:AW13)-R13/10+Q13</f>
        <v>14.6</v>
      </c>
      <c r="T13" s="47">
        <v>80</v>
      </c>
      <c r="U13" s="47">
        <v>80</v>
      </c>
      <c r="V13" s="47">
        <v>99</v>
      </c>
      <c r="W13" s="47">
        <v>0</v>
      </c>
      <c r="X13" s="47">
        <v>0</v>
      </c>
      <c r="Y13" s="50">
        <f>SUM(AY13:BC13)-MAX(AY13:BC13)-MIN(AY13:BC13)</f>
        <v>15.999999999999998</v>
      </c>
      <c r="Z13" s="48">
        <v>0.8</v>
      </c>
      <c r="AA13" s="47"/>
      <c r="AB13" s="49">
        <f>+Y13+Z13-AA13/10</f>
        <v>16.799999999999997</v>
      </c>
      <c r="AC13" s="49">
        <f>+S13+AB13</f>
        <v>31.4</v>
      </c>
      <c r="AD13" s="51">
        <v>3</v>
      </c>
      <c r="AE13" s="47">
        <v>75</v>
      </c>
      <c r="AF13" s="47">
        <v>75</v>
      </c>
      <c r="AG13" s="47">
        <v>99</v>
      </c>
      <c r="AH13" s="47">
        <v>0</v>
      </c>
      <c r="AI13" s="47">
        <v>0</v>
      </c>
      <c r="AJ13" s="50">
        <f>IF(AP13="F",SUM(BM13:BQ13)-MAX(BM13:BQ13)-MIN(BM13:BQ13),"")</f>
        <v>14.999999999999998</v>
      </c>
      <c r="AK13" s="48">
        <v>0.8</v>
      </c>
      <c r="AL13" s="47"/>
      <c r="AM13" s="49">
        <f>IF(AP13="F",AJ13+AK13-AL13/10,"")</f>
        <v>15.799999999999999</v>
      </c>
      <c r="AN13" s="52">
        <f>IF(AP13="F",AC13+AM13,"")</f>
        <v>47.199999999999996</v>
      </c>
      <c r="AO13" s="53" t="s">
        <v>52</v>
      </c>
      <c r="AP13" s="54" t="s">
        <v>53</v>
      </c>
      <c r="AQ13" s="55">
        <f>IF(AP13="F",IF(AO13="S",AN13,AM13),AC13)</f>
        <v>47.199999999999996</v>
      </c>
      <c r="AR13" s="56">
        <f>IF(SUM(L13:P13)=0,0,ROUND(AVERAGE(L13:P13)/10,2))</f>
        <v>4.9</v>
      </c>
      <c r="AS13" s="57">
        <f>IF(ISNUMBER(L13),L13/10,$AR13)</f>
        <v>6.7</v>
      </c>
      <c r="AT13" s="57">
        <f>IF(ISNUMBER(M13),M13/10,$AR13)</f>
        <v>7.9</v>
      </c>
      <c r="AU13" s="57">
        <f>IF(ISNUMBER(N13),N13/10,$AR13)</f>
        <v>9.9</v>
      </c>
      <c r="AV13" s="57">
        <f>IF(ISNUMBER(O13),O13/10,$AR13)</f>
        <v>0</v>
      </c>
      <c r="AW13" s="57">
        <f>IF(ISNUMBER(P13),P13/10,$AR13)</f>
        <v>0</v>
      </c>
      <c r="AX13" s="56">
        <f>IF(SUM(T13:X13)=0,0,ROUND(AVERAGE(T13:X13)/10,2))</f>
        <v>5.18</v>
      </c>
      <c r="AY13" s="57">
        <f>IF(ISNUMBER(T13),T13/10,$AX13)</f>
        <v>8</v>
      </c>
      <c r="AZ13" s="57">
        <f>IF(ISNUMBER(U13),U13/10,$AX13)</f>
        <v>8</v>
      </c>
      <c r="BA13" s="57">
        <f>IF(ISNUMBER(V13),V13/10,$AX13)</f>
        <v>9.9</v>
      </c>
      <c r="BB13" s="57">
        <f>IF(ISNUMBER(W13),W13/10,$AX13)</f>
        <v>0</v>
      </c>
      <c r="BC13" s="57">
        <f>IF(ISNUMBER(X13),X13/10,$AX13)</f>
        <v>0</v>
      </c>
      <c r="BD13" s="58" t="str">
        <f>TEXT(AC13*100,"0000")</f>
        <v>3140</v>
      </c>
      <c r="BE13" s="58" t="str">
        <f>TEXT(AB13*100,"0000")</f>
        <v>1680</v>
      </c>
      <c r="BF13" s="58" t="str">
        <f>TEXT(Y13*100,"0000")</f>
        <v>1600</v>
      </c>
      <c r="BG13" s="58" t="str">
        <f>TEXT(SUM($AY13:$BC13)*100,"0000")</f>
        <v>2590</v>
      </c>
      <c r="BH13" s="58" t="str">
        <f>TEXT((SUM($AY13:$BC13)-SMALL($AY13:$BC13,1))*100,"0000")</f>
        <v>2590</v>
      </c>
      <c r="BI13" s="58" t="str">
        <f>TEXT((SUM($AY13:$BC13)-SMALL($AY13:$BC13,1)-SMALL($AY13:$BC13,2))*100,"0000")</f>
        <v>2590</v>
      </c>
      <c r="BJ13" s="58" t="str">
        <f>TEXT((SUM($AY13:$BC13)-SMALL($AY13:$BC13,1)-SMALL($AY13:$BC13,2)-SMALL($AY13:$BC13,3))*100,"0000")</f>
        <v>1790</v>
      </c>
      <c r="BK13" s="58" t="str">
        <f>TEXT((SUM($AY13:$BC13)-SMALL($AY13:$BC13,1)-SMALL($AY13:$BC13,2)-SMALL($AY13:$BC13,3)-SMALL($AY13:$BC13,4))*100,"0000")</f>
        <v>0990</v>
      </c>
      <c r="BL13" s="56">
        <f>IF(AP13="F",IF(SUM(AE13:AI13)=0,0,ROUND(AVERAGE(AE13:AI13)/10,2)),"")</f>
        <v>4.98</v>
      </c>
      <c r="BM13" s="57">
        <f>IF($AP13="F",IF(ISNUMBER(AE13),AE13/10,$BL13),"")</f>
        <v>7.5</v>
      </c>
      <c r="BN13" s="57">
        <f>IF($AP13="F",IF(ISNUMBER(AF13),AF13/10,$BL13),"")</f>
        <v>7.5</v>
      </c>
      <c r="BO13" s="57">
        <f>IF($AP13="F",IF(ISNUMBER(AG13),AG13/10,$BL13),"")</f>
        <v>9.9</v>
      </c>
      <c r="BP13" s="57">
        <f>IF($AP13="F",IF(ISNUMBER(AH13),AH13/10,$BL13),"")</f>
        <v>0</v>
      </c>
      <c r="BQ13" s="57">
        <f>IF($AP13="F",IF(ISNUMBER(AI13),AI13/10,$BL13),"")</f>
        <v>0</v>
      </c>
      <c r="BR13" s="58" t="str">
        <f>IF(AP13="F",TEXT(AQ13*100,"00000"),"")</f>
        <v>04720</v>
      </c>
      <c r="BS13" s="58" t="str">
        <f>IF(AP13="F",TEXT(AM13*100,"0000"),"")</f>
        <v>1580</v>
      </c>
      <c r="BT13" s="58" t="str">
        <f>IF(AP13="F",TEXT(AJ13*100,"0000"),"")</f>
        <v>1500</v>
      </c>
      <c r="BU13" s="58" t="str">
        <f>IF(AP13="F",TEXT(SUM($BM13:$BQ13)*100,"0000"),"")</f>
        <v>2490</v>
      </c>
      <c r="BV13" s="58" t="str">
        <f>IF(AP13="F",TEXT((SUM($BM13:$BQ13)-SMALL($BM13:$BQ13,1))*100,"0000"),"")</f>
        <v>2490</v>
      </c>
      <c r="BW13" s="58" t="str">
        <f>IF(AP13="F",TEXT((SUM($BM13:$BQ13)-SMALL($BM13:$BQ13,1)-SMALL($BM13:$BQ13,2))*100,"0000"),"")</f>
        <v>2490</v>
      </c>
      <c r="BX13" s="58" t="str">
        <f>IF(AP13="F",TEXT((SUM($BM13:$BQ13)-SMALL($BM13:$BQ13,1)-SMALL($BM13:$BQ13,2)-SMALL($BM13:$BQ13,3))*100,"0000"),"")</f>
        <v>1740</v>
      </c>
      <c r="BY13" s="58" t="str">
        <f>IF(AP13="F",TEXT((SUM($BM13:$BQ13)-SMALL($BM13:$BQ13,1)-SMALL($BM13:$BQ13,2)-SMALL($BM13:$BQ13,3)-SMALL($BM13:$BQ13,4))*100,"0000"),"")</f>
        <v>0990</v>
      </c>
      <c r="BZ13" s="59">
        <f>IF(OR(AND(K13="C",MAX(Z13,AK13)&gt;6),AND(K13="D",MAX(Z13,AK13)&gt;4),AND(K13="E",MAX(Z13,AK13)&gt;2.5),AND(K13="F",MAX(Z13,AK13)&gt;1.5)),"KO","")</f>
      </c>
      <c r="CA13" s="60" t="str">
        <f>IF(AND(COUNT(L13:P13)&gt;0,OR(ISBLANK(K13),K13&lt;&gt;CO13)),"S","")</f>
        <v>S</v>
      </c>
      <c r="CB13" s="61">
        <f>IF(CE13="x",IF(CC13&lt;=0,CD13,200-CC13),"")</f>
        <v>35</v>
      </c>
      <c r="CC13" s="62"/>
      <c r="CD13" s="63">
        <v>35</v>
      </c>
      <c r="CE13" s="64" t="s">
        <v>104</v>
      </c>
      <c r="CF13" s="65" t="str">
        <f>IF(CM13&gt;=1992,"Ž","")</f>
        <v>Ž</v>
      </c>
      <c r="CG13" t="s">
        <v>121</v>
      </c>
      <c r="CH13" t="s">
        <v>122</v>
      </c>
      <c r="CI13" s="9"/>
      <c r="CJ13" t="s">
        <v>107</v>
      </c>
      <c r="CK13" s="67"/>
      <c r="CL13"/>
      <c r="CM13" s="9">
        <v>2002</v>
      </c>
      <c r="CN13" s="68"/>
      <c r="CO13"/>
      <c r="CP13" s="69"/>
      <c r="CQ13" s="22" t="s">
        <v>102</v>
      </c>
      <c r="CS13" s="6" t="e">
        <f>VLOOKUP($F13,pomdr!$A$1:$I$38,CS$5,0)</f>
        <v>#N/A</v>
      </c>
      <c r="CT13" s="6" t="e">
        <f>VLOOKUP($F13,pomdr!$A$1:$I$38,CT$5,0)</f>
        <v>#N/A</v>
      </c>
      <c r="CU13" s="6" t="e">
        <f>VLOOKUP($F13,pomdr!$A$1:$I$38,CU$5,0)</f>
        <v>#N/A</v>
      </c>
      <c r="CV13" s="6" t="e">
        <f>VLOOKUP($F13,pomdr!$A$1:$I$38,CV$5,0)</f>
        <v>#N/A</v>
      </c>
      <c r="CW13" s="6" t="e">
        <f>VLOOKUP($F13,pomdr!$A$1:$I$38,CW$5,0)</f>
        <v>#N/A</v>
      </c>
      <c r="CX13" s="6" t="e">
        <f>VLOOKUP($F13,pomdr!$A$1:$I$38,CX$5,0)</f>
        <v>#N/A</v>
      </c>
      <c r="CY13" s="6" t="e">
        <f>VLOOKUP($F13,pomdr!$A$1:$I$38,CY$5,0)</f>
        <v>#N/A</v>
      </c>
      <c r="CZ13" s="6" t="e">
        <f>VLOOKUP($F13,pomdr!$A$1:$I$38,CZ$5,0)</f>
        <v>#N/A</v>
      </c>
      <c r="DA13" s="6" t="e">
        <f>VLOOKUP($F13,pomdr!$A$1:$I$38,DA$5,0)</f>
        <v>#N/A</v>
      </c>
      <c r="DH13" s="47"/>
      <c r="DI13" s="47"/>
      <c r="DJ13" s="47"/>
      <c r="DK13" s="47"/>
      <c r="DL13" s="47"/>
      <c r="DM13" s="48"/>
    </row>
    <row r="14" spans="1:117" ht="15.75" customHeight="1">
      <c r="A14" s="39">
        <f>+A13+1</f>
        <v>4</v>
      </c>
      <c r="C14" s="19" t="str">
        <f>IF(AP14="F",CONCATENATE("F-",BR14,"-",,BS14,"-",BT14,"-",BU14,"-",BV14,"-",BW14,"-",BX14,"-",BY14),"")</f>
        <v>F-04710-1580-1500-2490-2490-2490-1750-0990</v>
      </c>
      <c r="D14" s="19" t="str">
        <f>CONCATENATE("Q-",BD14,"-",BE14,"-",BF14,"-",BG14,"-",BH14,"-",BI14,"-",BJ14,"-",BK14)</f>
        <v>Q-3130-1710-1630-2620-2620-2620-1820-0990</v>
      </c>
      <c r="E14" s="40">
        <f>+CB14</f>
        <v>17</v>
      </c>
      <c r="F14" s="41" t="str">
        <f>IF(CE14="x",CONCATENATE(CG14," ",CH14," ",CI14),"")</f>
        <v>Hulíková Adéla </v>
      </c>
      <c r="G14" s="42">
        <v>4</v>
      </c>
      <c r="H14" s="43" t="str">
        <f>RIGHT(CONCATENATE(TEXT(CM14,"####")),2)</f>
        <v>03</v>
      </c>
      <c r="I14" s="44" t="str">
        <f>CONCATENATE(CJ14)</f>
        <v>DKR</v>
      </c>
      <c r="J14" s="45">
        <f>+CL14</f>
        <v>0</v>
      </c>
      <c r="K14" s="46" t="s">
        <v>53</v>
      </c>
      <c r="L14" s="47">
        <v>78</v>
      </c>
      <c r="M14" s="47">
        <v>64</v>
      </c>
      <c r="N14" s="47">
        <v>99</v>
      </c>
      <c r="O14" s="47">
        <v>0</v>
      </c>
      <c r="P14" s="47">
        <v>0</v>
      </c>
      <c r="Q14" s="48"/>
      <c r="R14" s="47"/>
      <c r="S14" s="49">
        <f>SUM(AS14:AW14)-MAX(AS14:AW14)-MIN(AS14:AW14)-R14/10+Q14</f>
        <v>14.200000000000001</v>
      </c>
      <c r="T14" s="47">
        <v>80</v>
      </c>
      <c r="U14" s="47">
        <v>83</v>
      </c>
      <c r="V14" s="47">
        <v>99</v>
      </c>
      <c r="W14" s="47">
        <v>0</v>
      </c>
      <c r="X14" s="47">
        <v>0</v>
      </c>
      <c r="Y14" s="50">
        <f>SUM(AY14:BC14)-MAX(AY14:BC14)-MIN(AY14:BC14)</f>
        <v>16.300000000000004</v>
      </c>
      <c r="Z14" s="48">
        <v>0.8</v>
      </c>
      <c r="AA14" s="47"/>
      <c r="AB14" s="49">
        <f>+Y14+Z14-AA14/10</f>
        <v>17.100000000000005</v>
      </c>
      <c r="AC14" s="49">
        <f>+S14+AB14</f>
        <v>31.300000000000004</v>
      </c>
      <c r="AD14" s="51">
        <v>4</v>
      </c>
      <c r="AE14" s="47">
        <v>74</v>
      </c>
      <c r="AF14" s="47">
        <v>76</v>
      </c>
      <c r="AG14" s="47">
        <v>99</v>
      </c>
      <c r="AH14" s="47">
        <v>0</v>
      </c>
      <c r="AI14" s="47">
        <v>0</v>
      </c>
      <c r="AJ14" s="50">
        <f>IF(AP14="F",SUM(BM14:BQ14)-MAX(BM14:BQ14)-MIN(BM14:BQ14),"")</f>
        <v>14.999999999999998</v>
      </c>
      <c r="AK14" s="48">
        <v>0.8</v>
      </c>
      <c r="AL14" s="47"/>
      <c r="AM14" s="49">
        <f>IF(AP14="F",AJ14+AK14-AL14/10,"")</f>
        <v>15.799999999999999</v>
      </c>
      <c r="AN14" s="52">
        <f>IF(AP14="F",AC14+AM14,"")</f>
        <v>47.1</v>
      </c>
      <c r="AO14" s="53" t="s">
        <v>52</v>
      </c>
      <c r="AP14" s="54" t="s">
        <v>53</v>
      </c>
      <c r="AQ14" s="55">
        <f>IF(AP14="F",IF(AO14="S",AN14,AM14),AC14)</f>
        <v>47.1</v>
      </c>
      <c r="AR14" s="56">
        <f>IF(SUM(L14:P14)=0,0,ROUND(AVERAGE(L14:P14)/10,2))</f>
        <v>4.82</v>
      </c>
      <c r="AS14" s="57">
        <f>IF(ISNUMBER(L14),L14/10,$AR14)</f>
        <v>7.8</v>
      </c>
      <c r="AT14" s="57">
        <f>IF(ISNUMBER(M14),M14/10,$AR14)</f>
        <v>6.4</v>
      </c>
      <c r="AU14" s="57">
        <f>IF(ISNUMBER(N14),N14/10,$AR14)</f>
        <v>9.9</v>
      </c>
      <c r="AV14" s="57">
        <f>IF(ISNUMBER(O14),O14/10,$AR14)</f>
        <v>0</v>
      </c>
      <c r="AW14" s="57">
        <f>IF(ISNUMBER(P14),P14/10,$AR14)</f>
        <v>0</v>
      </c>
      <c r="AX14" s="56">
        <f>IF(SUM(T14:X14)=0,0,ROUND(AVERAGE(T14:X14)/10,2))</f>
        <v>5.24</v>
      </c>
      <c r="AY14" s="57">
        <f>IF(ISNUMBER(T14),T14/10,$AX14)</f>
        <v>8</v>
      </c>
      <c r="AZ14" s="57">
        <f>IF(ISNUMBER(U14),U14/10,$AX14)</f>
        <v>8.3</v>
      </c>
      <c r="BA14" s="57">
        <f>IF(ISNUMBER(V14),V14/10,$AX14)</f>
        <v>9.9</v>
      </c>
      <c r="BB14" s="57">
        <f>IF(ISNUMBER(W14),W14/10,$AX14)</f>
        <v>0</v>
      </c>
      <c r="BC14" s="57">
        <f>IF(ISNUMBER(X14),X14/10,$AX14)</f>
        <v>0</v>
      </c>
      <c r="BD14" s="58" t="str">
        <f>TEXT(AC14*100,"0000")</f>
        <v>3130</v>
      </c>
      <c r="BE14" s="58" t="str">
        <f>TEXT(AB14*100,"0000")</f>
        <v>1710</v>
      </c>
      <c r="BF14" s="58" t="str">
        <f>TEXT(Y14*100,"0000")</f>
        <v>1630</v>
      </c>
      <c r="BG14" s="58" t="str">
        <f>TEXT(SUM($AY14:$BC14)*100,"0000")</f>
        <v>2620</v>
      </c>
      <c r="BH14" s="58" t="str">
        <f>TEXT((SUM($AY14:$BC14)-SMALL($AY14:$BC14,1))*100,"0000")</f>
        <v>2620</v>
      </c>
      <c r="BI14" s="58" t="str">
        <f>TEXT((SUM($AY14:$BC14)-SMALL($AY14:$BC14,1)-SMALL($AY14:$BC14,2))*100,"0000")</f>
        <v>2620</v>
      </c>
      <c r="BJ14" s="58" t="str">
        <f>TEXT((SUM($AY14:$BC14)-SMALL($AY14:$BC14,1)-SMALL($AY14:$BC14,2)-SMALL($AY14:$BC14,3))*100,"0000")</f>
        <v>1820</v>
      </c>
      <c r="BK14" s="58" t="str">
        <f>TEXT((SUM($AY14:$BC14)-SMALL($AY14:$BC14,1)-SMALL($AY14:$BC14,2)-SMALL($AY14:$BC14,3)-SMALL($AY14:$BC14,4))*100,"0000")</f>
        <v>0990</v>
      </c>
      <c r="BL14" s="56">
        <f>IF(AP14="F",IF(SUM(AE14:AI14)=0,0,ROUND(AVERAGE(AE14:AI14)/10,2)),"")</f>
        <v>4.98</v>
      </c>
      <c r="BM14" s="57">
        <f>IF($AP14="F",IF(ISNUMBER(AE14),AE14/10,$BL14),"")</f>
        <v>7.4</v>
      </c>
      <c r="BN14" s="57">
        <f>IF($AP14="F",IF(ISNUMBER(AF14),AF14/10,$BL14),"")</f>
        <v>7.6</v>
      </c>
      <c r="BO14" s="57">
        <f>IF($AP14="F",IF(ISNUMBER(AG14),AG14/10,$BL14),"")</f>
        <v>9.9</v>
      </c>
      <c r="BP14" s="57">
        <f>IF($AP14="F",IF(ISNUMBER(AH14),AH14/10,$BL14),"")</f>
        <v>0</v>
      </c>
      <c r="BQ14" s="57">
        <f>IF($AP14="F",IF(ISNUMBER(AI14),AI14/10,$BL14),"")</f>
        <v>0</v>
      </c>
      <c r="BR14" s="58" t="str">
        <f>IF(AP14="F",TEXT(AQ14*100,"00000"),"")</f>
        <v>04710</v>
      </c>
      <c r="BS14" s="58" t="str">
        <f>IF(AP14="F",TEXT(AM14*100,"0000"),"")</f>
        <v>1580</v>
      </c>
      <c r="BT14" s="58" t="str">
        <f>IF(AP14="F",TEXT(AJ14*100,"0000"),"")</f>
        <v>1500</v>
      </c>
      <c r="BU14" s="58" t="str">
        <f>IF(AP14="F",TEXT(SUM($BM14:$BQ14)*100,"0000"),"")</f>
        <v>2490</v>
      </c>
      <c r="BV14" s="58" t="str">
        <f>IF(AP14="F",TEXT((SUM($BM14:$BQ14)-SMALL($BM14:$BQ14,1))*100,"0000"),"")</f>
        <v>2490</v>
      </c>
      <c r="BW14" s="58" t="str">
        <f>IF(AP14="F",TEXT((SUM($BM14:$BQ14)-SMALL($BM14:$BQ14,1)-SMALL($BM14:$BQ14,2))*100,"0000"),"")</f>
        <v>2490</v>
      </c>
      <c r="BX14" s="58" t="str">
        <f>IF(AP14="F",TEXT((SUM($BM14:$BQ14)-SMALL($BM14:$BQ14,1)-SMALL($BM14:$BQ14,2)-SMALL($BM14:$BQ14,3))*100,"0000"),"")</f>
        <v>1750</v>
      </c>
      <c r="BY14" s="58" t="str">
        <f>IF(AP14="F",TEXT((SUM($BM14:$BQ14)-SMALL($BM14:$BQ14,1)-SMALL($BM14:$BQ14,2)-SMALL($BM14:$BQ14,3)-SMALL($BM14:$BQ14,4))*100,"0000"),"")</f>
        <v>0990</v>
      </c>
      <c r="BZ14" s="59">
        <f>IF(OR(AND(K14="C",MAX(Z14,AK14)&gt;6),AND(K14="D",MAX(Z14,AK14)&gt;4),AND(K14="E",MAX(Z14,AK14)&gt;2.5),AND(K14="F",MAX(Z14,AK14)&gt;1.5)),"KO","")</f>
      </c>
      <c r="CA14" s="60" t="str">
        <f>IF(AND(COUNT(L14:P14)&gt;0,OR(ISBLANK(K14),K14&lt;&gt;CO14)),"S","")</f>
        <v>S</v>
      </c>
      <c r="CB14" s="61">
        <f>IF(CE14="x",IF(CC14&lt;=0,CD14,200-CC14),"")</f>
        <v>17</v>
      </c>
      <c r="CC14" s="62"/>
      <c r="CD14" s="63">
        <v>17</v>
      </c>
      <c r="CE14" s="64" t="s">
        <v>104</v>
      </c>
      <c r="CF14" s="65" t="str">
        <f>IF(CM14&gt;=1992,"Ž","")</f>
        <v>Ž</v>
      </c>
      <c r="CG14" t="s">
        <v>123</v>
      </c>
      <c r="CH14" t="s">
        <v>124</v>
      </c>
      <c r="CI14" s="66"/>
      <c r="CJ14" t="s">
        <v>107</v>
      </c>
      <c r="CK14" s="67"/>
      <c r="CL14"/>
      <c r="CM14" s="66">
        <v>2003</v>
      </c>
      <c r="CN14" s="68"/>
      <c r="CO14"/>
      <c r="CP14" s="69"/>
      <c r="CQ14" s="22" t="s">
        <v>102</v>
      </c>
      <c r="CS14" s="6" t="e">
        <f>VLOOKUP($F14,pomdr!$A$1:$I$38,CS$5,0)</f>
        <v>#N/A</v>
      </c>
      <c r="CT14" s="6" t="e">
        <f>VLOOKUP($F14,pomdr!$A$1:$I$38,CT$5,0)</f>
        <v>#N/A</v>
      </c>
      <c r="CU14" s="6" t="e">
        <f>VLOOKUP($F14,pomdr!$A$1:$I$38,CU$5,0)</f>
        <v>#N/A</v>
      </c>
      <c r="CV14" s="6" t="e">
        <f>VLOOKUP($F14,pomdr!$A$1:$I$38,CV$5,0)</f>
        <v>#N/A</v>
      </c>
      <c r="CW14" s="6" t="e">
        <f>VLOOKUP($F14,pomdr!$A$1:$I$38,CW$5,0)</f>
        <v>#N/A</v>
      </c>
      <c r="CX14" s="6" t="e">
        <f>VLOOKUP($F14,pomdr!$A$1:$I$38,CX$5,0)</f>
        <v>#N/A</v>
      </c>
      <c r="CY14" s="6" t="e">
        <f>VLOOKUP($F14,pomdr!$A$1:$I$38,CY$5,0)</f>
        <v>#N/A</v>
      </c>
      <c r="CZ14" s="6" t="e">
        <f>VLOOKUP($F14,pomdr!$A$1:$I$38,CZ$5,0)</f>
        <v>#N/A</v>
      </c>
      <c r="DA14" s="6" t="e">
        <f>VLOOKUP($F14,pomdr!$A$1:$I$38,DA$5,0)</f>
        <v>#N/A</v>
      </c>
      <c r="DH14" s="47"/>
      <c r="DI14" s="47"/>
      <c r="DJ14" s="47"/>
      <c r="DK14" s="47"/>
      <c r="DL14" s="47"/>
      <c r="DM14" s="48"/>
    </row>
    <row r="15" spans="1:117" ht="15.75" customHeight="1">
      <c r="A15" s="39">
        <f>+A14+1</f>
        <v>5</v>
      </c>
      <c r="C15" s="19" t="str">
        <f>IF(AP15="F",CONCATENATE("F-",BR15,"-",,BS15,"-",BT15,"-",BU15,"-",BV15,"-",BW15,"-",BX15,"-",BY15),"")</f>
        <v>F-04630-1520-1440-2430-2430-2430-1730-0990</v>
      </c>
      <c r="D15" s="19" t="str">
        <f>CONCATENATE("Q-",BD15,"-",BE15,"-",BF15,"-",BG15,"-",BH15,"-",BI15,"-",BJ15,"-",BK15)</f>
        <v>Q-3110-1590-1510-2500-2500-2500-1760-0990</v>
      </c>
      <c r="E15" s="40">
        <f>+CB15</f>
        <v>8</v>
      </c>
      <c r="F15" s="41" t="str">
        <f>IF(CE15="x",CONCATENATE(CG15," ",CH15," ",CI15),"")</f>
        <v>Nováková Anna </v>
      </c>
      <c r="G15" s="42">
        <v>7</v>
      </c>
      <c r="H15" s="43" t="str">
        <f>RIGHT(CONCATENATE(TEXT(CM15,"####")),2)</f>
        <v>00</v>
      </c>
      <c r="I15" s="44" t="str">
        <f>CONCATENATE(CJ15)</f>
        <v>DKR</v>
      </c>
      <c r="J15" s="45"/>
      <c r="K15" s="46" t="s">
        <v>53</v>
      </c>
      <c r="L15" s="47">
        <v>75</v>
      </c>
      <c r="M15" s="47">
        <v>77</v>
      </c>
      <c r="N15" s="47">
        <v>99</v>
      </c>
      <c r="O15" s="47">
        <v>0</v>
      </c>
      <c r="P15" s="47">
        <v>0</v>
      </c>
      <c r="Q15" s="48"/>
      <c r="R15" s="47"/>
      <c r="S15" s="49">
        <f>SUM(AS15:AW15)-MAX(AS15:AW15)-MIN(AS15:AW15)-R15/10+Q15</f>
        <v>15.200000000000001</v>
      </c>
      <c r="T15" s="47">
        <v>74</v>
      </c>
      <c r="U15" s="47">
        <v>77</v>
      </c>
      <c r="V15" s="47">
        <v>99</v>
      </c>
      <c r="W15" s="47">
        <v>0</v>
      </c>
      <c r="X15" s="47">
        <v>0</v>
      </c>
      <c r="Y15" s="50">
        <f>SUM(AY15:BC15)-MAX(AY15:BC15)-MIN(AY15:BC15)</f>
        <v>15.1</v>
      </c>
      <c r="Z15" s="48">
        <v>0.8</v>
      </c>
      <c r="AA15" s="47"/>
      <c r="AB15" s="49">
        <f>+Y15+Z15-AA15/10</f>
        <v>15.9</v>
      </c>
      <c r="AC15" s="49">
        <f>+S15+AB15</f>
        <v>31.1</v>
      </c>
      <c r="AD15" s="51">
        <v>5</v>
      </c>
      <c r="AE15" s="47">
        <v>74</v>
      </c>
      <c r="AF15" s="47">
        <v>70</v>
      </c>
      <c r="AG15" s="47">
        <v>99</v>
      </c>
      <c r="AH15" s="47">
        <v>0</v>
      </c>
      <c r="AI15" s="47">
        <v>0</v>
      </c>
      <c r="AJ15" s="50">
        <f>IF(AP15="F",SUM(BM15:BQ15)-MAX(BM15:BQ15)-MIN(BM15:BQ15),"")</f>
        <v>14.399999999999997</v>
      </c>
      <c r="AK15" s="48">
        <v>0.8</v>
      </c>
      <c r="AL15" s="47"/>
      <c r="AM15" s="49">
        <f>IF(AP15="F",AJ15+AK15-AL15/10,"")</f>
        <v>15.199999999999998</v>
      </c>
      <c r="AN15" s="52">
        <f>IF(AP15="F",AC15+AM15,"")</f>
        <v>46.3</v>
      </c>
      <c r="AO15" s="53" t="s">
        <v>52</v>
      </c>
      <c r="AP15" s="54" t="s">
        <v>53</v>
      </c>
      <c r="AQ15" s="55">
        <f>IF(AP15="F",IF(AO15="S",AN15,AM15),AC15)</f>
        <v>46.3</v>
      </c>
      <c r="AR15" s="56">
        <f>IF(SUM(L15:P15)=0,0,ROUND(AVERAGE(L15:P15)/10,2))</f>
        <v>5.02</v>
      </c>
      <c r="AS15" s="57">
        <f>IF(ISNUMBER(L15),L15/10,$AR15)</f>
        <v>7.5</v>
      </c>
      <c r="AT15" s="57">
        <f>IF(ISNUMBER(M15),M15/10,$AR15)</f>
        <v>7.7</v>
      </c>
      <c r="AU15" s="57">
        <f>IF(ISNUMBER(N15),N15/10,$AR15)</f>
        <v>9.9</v>
      </c>
      <c r="AV15" s="57">
        <f>IF(ISNUMBER(O15),O15/10,$AR15)</f>
        <v>0</v>
      </c>
      <c r="AW15" s="57">
        <f>IF(ISNUMBER(P15),P15/10,$AR15)</f>
        <v>0</v>
      </c>
      <c r="AX15" s="56">
        <f>IF(SUM(T15:X15)=0,0,ROUND(AVERAGE(T15:X15)/10,2))</f>
        <v>5</v>
      </c>
      <c r="AY15" s="57">
        <f>IF(ISNUMBER(T15),T15/10,$AX15)</f>
        <v>7.4</v>
      </c>
      <c r="AZ15" s="57">
        <f>IF(ISNUMBER(U15),U15/10,$AX15)</f>
        <v>7.7</v>
      </c>
      <c r="BA15" s="57">
        <f>IF(ISNUMBER(V15),V15/10,$AX15)</f>
        <v>9.9</v>
      </c>
      <c r="BB15" s="57">
        <f>IF(ISNUMBER(W15),W15/10,$AX15)</f>
        <v>0</v>
      </c>
      <c r="BC15" s="57">
        <f>IF(ISNUMBER(X15),X15/10,$AX15)</f>
        <v>0</v>
      </c>
      <c r="BD15" s="58" t="str">
        <f>TEXT(AC15*100,"0000")</f>
        <v>3110</v>
      </c>
      <c r="BE15" s="58" t="str">
        <f>TEXT(AB15*100,"0000")</f>
        <v>1590</v>
      </c>
      <c r="BF15" s="58" t="str">
        <f>TEXT(Y15*100,"0000")</f>
        <v>1510</v>
      </c>
      <c r="BG15" s="58" t="str">
        <f>TEXT(SUM($AY15:$BC15)*100,"0000")</f>
        <v>2500</v>
      </c>
      <c r="BH15" s="58" t="str">
        <f>TEXT((SUM($AY15:$BC15)-SMALL($AY15:$BC15,1))*100,"0000")</f>
        <v>2500</v>
      </c>
      <c r="BI15" s="58" t="str">
        <f>TEXT((SUM($AY15:$BC15)-SMALL($AY15:$BC15,1)-SMALL($AY15:$BC15,2))*100,"0000")</f>
        <v>2500</v>
      </c>
      <c r="BJ15" s="58" t="str">
        <f>TEXT((SUM($AY15:$BC15)-SMALL($AY15:$BC15,1)-SMALL($AY15:$BC15,2)-SMALL($AY15:$BC15,3))*100,"0000")</f>
        <v>1760</v>
      </c>
      <c r="BK15" s="58" t="str">
        <f>TEXT((SUM($AY15:$BC15)-SMALL($AY15:$BC15,1)-SMALL($AY15:$BC15,2)-SMALL($AY15:$BC15,3)-SMALL($AY15:$BC15,4))*100,"0000")</f>
        <v>0990</v>
      </c>
      <c r="BL15" s="56">
        <f>IF(AP15="F",IF(SUM(AE15:AI15)=0,0,ROUND(AVERAGE(AE15:AI15)/10,2)),"")</f>
        <v>4.86</v>
      </c>
      <c r="BM15" s="57">
        <f>IF($AP15="F",IF(ISNUMBER(AE15),AE15/10,$BL15),"")</f>
        <v>7.4</v>
      </c>
      <c r="BN15" s="57">
        <f>IF($AP15="F",IF(ISNUMBER(AF15),AF15/10,$BL15),"")</f>
        <v>7</v>
      </c>
      <c r="BO15" s="57">
        <f>IF($AP15="F",IF(ISNUMBER(AG15),AG15/10,$BL15),"")</f>
        <v>9.9</v>
      </c>
      <c r="BP15" s="57">
        <f>IF($AP15="F",IF(ISNUMBER(AH15),AH15/10,$BL15),"")</f>
        <v>0</v>
      </c>
      <c r="BQ15" s="57">
        <f>IF($AP15="F",IF(ISNUMBER(AI15),AI15/10,$BL15),"")</f>
        <v>0</v>
      </c>
      <c r="BR15" s="58" t="str">
        <f>IF(AP15="F",TEXT(AQ15*100,"00000"),"")</f>
        <v>04630</v>
      </c>
      <c r="BS15" s="58" t="str">
        <f>IF(AP15="F",TEXT(AM15*100,"0000"),"")</f>
        <v>1520</v>
      </c>
      <c r="BT15" s="58" t="str">
        <f>IF(AP15="F",TEXT(AJ15*100,"0000"),"")</f>
        <v>1440</v>
      </c>
      <c r="BU15" s="58" t="str">
        <f>IF(AP15="F",TEXT(SUM($BM15:$BQ15)*100,"0000"),"")</f>
        <v>2430</v>
      </c>
      <c r="BV15" s="58" t="str">
        <f>IF(AP15="F",TEXT((SUM($BM15:$BQ15)-SMALL($BM15:$BQ15,1))*100,"0000"),"")</f>
        <v>2430</v>
      </c>
      <c r="BW15" s="58" t="str">
        <f>IF(AP15="F",TEXT((SUM($BM15:$BQ15)-SMALL($BM15:$BQ15,1)-SMALL($BM15:$BQ15,2))*100,"0000"),"")</f>
        <v>2430</v>
      </c>
      <c r="BX15" s="58" t="str">
        <f>IF(AP15="F",TEXT((SUM($BM15:$BQ15)-SMALL($BM15:$BQ15,1)-SMALL($BM15:$BQ15,2)-SMALL($BM15:$BQ15,3))*100,"0000"),"")</f>
        <v>1730</v>
      </c>
      <c r="BY15" s="58" t="str">
        <f>IF(AP15="F",TEXT((SUM($BM15:$BQ15)-SMALL($BM15:$BQ15,1)-SMALL($BM15:$BQ15,2)-SMALL($BM15:$BQ15,3)-SMALL($BM15:$BQ15,4))*100,"0000"),"")</f>
        <v>0990</v>
      </c>
      <c r="BZ15" s="59">
        <f>IF(OR(AND(K15="C",MAX(Z15,AK15)&gt;6),AND(K15="D",MAX(Z15,AK15)&gt;4),AND(K15="E",MAX(Z15,AK15)&gt;2.5),AND(K15="F",MAX(Z15,AK15)&gt;1.5)),"KO","")</f>
      </c>
      <c r="CA15" s="60" t="str">
        <f>IF(AND(COUNT(L15:P15)&gt;0,OR(ISBLANK(K15),K15&lt;&gt;CO15)),"S","")</f>
        <v>S</v>
      </c>
      <c r="CB15" s="61">
        <f>IF(CE15="x",IF(CC15&lt;=0,CD15,200-CC15),"")</f>
        <v>8</v>
      </c>
      <c r="CC15" s="62"/>
      <c r="CD15" s="63">
        <v>8</v>
      </c>
      <c r="CE15" s="64" t="s">
        <v>104</v>
      </c>
      <c r="CF15" s="65" t="str">
        <f>IF(CM15&gt;=1992,"Ž","")</f>
        <v>Ž</v>
      </c>
      <c r="CG15" t="s">
        <v>125</v>
      </c>
      <c r="CH15" t="s">
        <v>126</v>
      </c>
      <c r="CI15" s="66"/>
      <c r="CJ15" t="s">
        <v>107</v>
      </c>
      <c r="CK15" s="67" t="e">
        <f>VLOOKUP(CJ15,Oddíly!$A$1:$B$8,2,0)</f>
        <v>#N/A</v>
      </c>
      <c r="CL15"/>
      <c r="CM15" s="66">
        <v>2000</v>
      </c>
      <c r="CN15" s="68"/>
      <c r="CO15"/>
      <c r="CP15" s="69"/>
      <c r="CQ15" s="22" t="s">
        <v>102</v>
      </c>
      <c r="DH15" s="47"/>
      <c r="DI15" s="47"/>
      <c r="DJ15" s="47"/>
      <c r="DK15" s="47"/>
      <c r="DL15" s="47"/>
      <c r="DM15" s="48"/>
    </row>
    <row r="16" spans="1:105" ht="15.75" customHeight="1">
      <c r="A16" s="39">
        <f>+A15+1</f>
        <v>6</v>
      </c>
      <c r="C16" s="19">
        <f>IF(AP16="F",CONCATENATE("F-",BR16,"-",,BS16,"-",BT16,"-",BU16,"-",BV16,"-",BW16,"-",BX16,"-",BY16),"")</f>
      </c>
      <c r="D16" s="19" t="str">
        <f>CONCATENATE("Q-",BD16,"-",BE16,"-",BF16,"-",BG16,"-",BH16,"-",BI16,"-",BJ16,"-",BK16)</f>
        <v>Q-3040-1450-1370-2360-2360-2360-1700-0990</v>
      </c>
      <c r="E16" s="40">
        <f>+CB16</f>
        <v>13</v>
      </c>
      <c r="F16" s="41" t="str">
        <f>IF(CE16="x",CONCATENATE(CG16," ",CH16," ",CI16),"")</f>
        <v>Vosáhlová Barbora </v>
      </c>
      <c r="G16" s="42">
        <v>1</v>
      </c>
      <c r="H16" s="43" t="str">
        <f>RIGHT(CONCATENATE(TEXT(CM16,"####")),2)</f>
        <v>02</v>
      </c>
      <c r="I16" s="44" t="str">
        <f>CONCATENATE(CJ16)</f>
        <v>DKR</v>
      </c>
      <c r="J16" s="45">
        <f>+CL16</f>
        <v>0</v>
      </c>
      <c r="K16" s="46" t="s">
        <v>53</v>
      </c>
      <c r="L16" s="47">
        <v>79</v>
      </c>
      <c r="M16" s="47">
        <v>80</v>
      </c>
      <c r="N16" s="47">
        <v>99</v>
      </c>
      <c r="O16" s="47">
        <v>0</v>
      </c>
      <c r="P16" s="47">
        <v>0</v>
      </c>
      <c r="Q16" s="48"/>
      <c r="R16" s="47"/>
      <c r="S16" s="49">
        <f>SUM(AS16:AW16)-MAX(AS16:AW16)-MIN(AS16:AW16)-R16/10+Q16</f>
        <v>15.899999999999997</v>
      </c>
      <c r="T16" s="47">
        <v>71</v>
      </c>
      <c r="U16" s="47">
        <v>66</v>
      </c>
      <c r="V16" s="47">
        <v>99</v>
      </c>
      <c r="W16" s="47">
        <v>0</v>
      </c>
      <c r="X16" s="47">
        <v>0</v>
      </c>
      <c r="Y16" s="50">
        <f>SUM(AY16:BC16)-MAX(AY16:BC16)-MIN(AY16:BC16)</f>
        <v>13.700000000000001</v>
      </c>
      <c r="Z16" s="48">
        <v>0.8</v>
      </c>
      <c r="AA16" s="47"/>
      <c r="AB16" s="49">
        <f>+Y16+Z16-AA16/10</f>
        <v>14.500000000000002</v>
      </c>
      <c r="AC16" s="49">
        <f>+S16+AB16</f>
        <v>30.4</v>
      </c>
      <c r="AD16" s="51">
        <v>6</v>
      </c>
      <c r="AE16" s="47"/>
      <c r="AF16" s="47"/>
      <c r="AG16" s="47"/>
      <c r="AH16" s="47"/>
      <c r="AI16" s="47"/>
      <c r="AJ16" s="50">
        <f>IF(AP16="F",SUM(BM16:BQ16)-MAX(BM16:BQ16)-MIN(BM16:BQ16),"")</f>
      </c>
      <c r="AK16" s="48"/>
      <c r="AL16" s="47"/>
      <c r="AM16" s="49">
        <f>IF(AP16="F",AJ16+AK16-AL16/10,"")</f>
      </c>
      <c r="AN16" s="52">
        <f>IF(AP16="F",AC16+AM16,"")</f>
      </c>
      <c r="AO16" s="53" t="s">
        <v>52</v>
      </c>
      <c r="AP16" s="54"/>
      <c r="AQ16" s="55">
        <f>IF(AP16="F",IF(AO16="S",AN16,AM16),AC16)</f>
        <v>30.4</v>
      </c>
      <c r="AR16" s="56">
        <f>IF(SUM(L16:P16)=0,0,ROUND(AVERAGE(L16:P16)/10,2))</f>
        <v>5.16</v>
      </c>
      <c r="AS16" s="57">
        <f>IF(ISNUMBER(L16),L16/10,$AR16)</f>
        <v>7.9</v>
      </c>
      <c r="AT16" s="57">
        <f>IF(ISNUMBER(M16),M16/10,$AR16)</f>
        <v>8</v>
      </c>
      <c r="AU16" s="57">
        <f>IF(ISNUMBER(N16),N16/10,$AR16)</f>
        <v>9.9</v>
      </c>
      <c r="AV16" s="57">
        <f>IF(ISNUMBER(O16),O16/10,$AR16)</f>
        <v>0</v>
      </c>
      <c r="AW16" s="57">
        <f>IF(ISNUMBER(P16),P16/10,$AR16)</f>
        <v>0</v>
      </c>
      <c r="AX16" s="56">
        <f>IF(SUM(T16:X16)=0,0,ROUND(AVERAGE(T16:X16)/10,2))</f>
        <v>4.72</v>
      </c>
      <c r="AY16" s="57">
        <f>IF(ISNUMBER(T16),T16/10,$AX16)</f>
        <v>7.1</v>
      </c>
      <c r="AZ16" s="57">
        <f>IF(ISNUMBER(U16),U16/10,$AX16)</f>
        <v>6.6</v>
      </c>
      <c r="BA16" s="57">
        <f>IF(ISNUMBER(V16),V16/10,$AX16)</f>
        <v>9.9</v>
      </c>
      <c r="BB16" s="57">
        <f>IF(ISNUMBER(W16),W16/10,$AX16)</f>
        <v>0</v>
      </c>
      <c r="BC16" s="57">
        <f>IF(ISNUMBER(X16),X16/10,$AX16)</f>
        <v>0</v>
      </c>
      <c r="BD16" s="58" t="str">
        <f>TEXT(AC16*100,"0000")</f>
        <v>3040</v>
      </c>
      <c r="BE16" s="58" t="str">
        <f>TEXT(AB16*100,"0000")</f>
        <v>1450</v>
      </c>
      <c r="BF16" s="58" t="str">
        <f>TEXT(Y16*100,"0000")</f>
        <v>1370</v>
      </c>
      <c r="BG16" s="58" t="str">
        <f>TEXT(SUM($AY16:$BC16)*100,"0000")</f>
        <v>2360</v>
      </c>
      <c r="BH16" s="58" t="str">
        <f>TEXT((SUM($AY16:$BC16)-SMALL($AY16:$BC16,1))*100,"0000")</f>
        <v>2360</v>
      </c>
      <c r="BI16" s="58" t="str">
        <f>TEXT((SUM($AY16:$BC16)-SMALL($AY16:$BC16,1)-SMALL($AY16:$BC16,2))*100,"0000")</f>
        <v>2360</v>
      </c>
      <c r="BJ16" s="58" t="str">
        <f>TEXT((SUM($AY16:$BC16)-SMALL($AY16:$BC16,1)-SMALL($AY16:$BC16,2)-SMALL($AY16:$BC16,3))*100,"0000")</f>
        <v>1700</v>
      </c>
      <c r="BK16" s="58" t="str">
        <f>TEXT((SUM($AY16:$BC16)-SMALL($AY16:$BC16,1)-SMALL($AY16:$BC16,2)-SMALL($AY16:$BC16,3)-SMALL($AY16:$BC16,4))*100,"0000")</f>
        <v>0990</v>
      </c>
      <c r="BL16" s="56">
        <f>IF(AP16="F",IF(SUM(AE16:AI16)=0,0,ROUND(AVERAGE(AE16:AI16)/10,2)),"")</f>
      </c>
      <c r="BM16" s="57">
        <f>IF($AP16="F",IF(ISNUMBER(AE16),AE16/10,$BL16),"")</f>
      </c>
      <c r="BN16" s="57">
        <f>IF($AP16="F",IF(ISNUMBER(AF16),AF16/10,$BL16),"")</f>
      </c>
      <c r="BO16" s="57">
        <f>IF($AP16="F",IF(ISNUMBER(AG16),AG16/10,$BL16),"")</f>
      </c>
      <c r="BP16" s="57">
        <f>IF($AP16="F",IF(ISNUMBER(AH16),AH16/10,$BL16),"")</f>
      </c>
      <c r="BQ16" s="57">
        <f>IF($AP16="F",IF(ISNUMBER(AI16),AI16/10,$BL16),"")</f>
      </c>
      <c r="BR16" s="58">
        <f>IF(AP16="F",TEXT(AQ16*100,"00000"),"")</f>
      </c>
      <c r="BS16" s="58">
        <f>IF(AP16="F",TEXT(AM16*100,"0000"),"")</f>
      </c>
      <c r="BT16" s="58">
        <f>IF(AP16="F",TEXT(AJ16*100,"0000"),"")</f>
      </c>
      <c r="BU16" s="58">
        <f>IF(AP16="F",TEXT(SUM($BM16:$BQ16)*100,"0000"),"")</f>
      </c>
      <c r="BV16" s="58">
        <f>IF(AP16="F",TEXT((SUM($BM16:$BQ16)-SMALL($BM16:$BQ16,1))*100,"0000"),"")</f>
      </c>
      <c r="BW16" s="58">
        <f>IF(AP16="F",TEXT((SUM($BM16:$BQ16)-SMALL($BM16:$BQ16,1)-SMALL($BM16:$BQ16,2))*100,"0000"),"")</f>
      </c>
      <c r="BX16" s="58">
        <f>IF(AP16="F",TEXT((SUM($BM16:$BQ16)-SMALL($BM16:$BQ16,1)-SMALL($BM16:$BQ16,2)-SMALL($BM16:$BQ16,3))*100,"0000"),"")</f>
      </c>
      <c r="BY16" s="58">
        <f>IF(AP16="F",TEXT((SUM($BM16:$BQ16)-SMALL($BM16:$BQ16,1)-SMALL($BM16:$BQ16,2)-SMALL($BM16:$BQ16,3)-SMALL($BM16:$BQ16,4))*100,"0000"),"")</f>
      </c>
      <c r="BZ16" s="59">
        <f>IF(OR(AND(K16="C",MAX(Z16,AK16)&gt;6),AND(K16="D",MAX(Z16,AK16)&gt;4),AND(K16="E",MAX(Z16,AK16)&gt;2.5),AND(K16="F",MAX(Z16,AK16)&gt;1.5)),"KO","")</f>
      </c>
      <c r="CA16" s="60" t="str">
        <f>IF(AND(COUNT(L16:P16)&gt;0,OR(ISBLANK(K16),K16&lt;&gt;CO16)),"S","")</f>
        <v>S</v>
      </c>
      <c r="CB16" s="61">
        <f>IF(CE16="x",IF(CC16&lt;=0,CD16,200-CC16),"")</f>
        <v>13</v>
      </c>
      <c r="CC16" s="62"/>
      <c r="CD16" s="63">
        <v>13</v>
      </c>
      <c r="CE16" s="64" t="s">
        <v>104</v>
      </c>
      <c r="CF16" s="65" t="str">
        <f>IF(CM16&gt;=1992,"Ž","")</f>
        <v>Ž</v>
      </c>
      <c r="CG16" t="s">
        <v>127</v>
      </c>
      <c r="CH16" t="s">
        <v>110</v>
      </c>
      <c r="CI16" s="66"/>
      <c r="CJ16" t="s">
        <v>107</v>
      </c>
      <c r="CK16" s="67"/>
      <c r="CL16"/>
      <c r="CM16" s="66">
        <v>2002</v>
      </c>
      <c r="CN16" s="68"/>
      <c r="CO16"/>
      <c r="CP16" s="69"/>
      <c r="CQ16" s="22" t="s">
        <v>102</v>
      </c>
      <c r="CS16" s="6" t="e">
        <f>VLOOKUP($F16,pomdr!$A$1:$I$38,CS$5,0)</f>
        <v>#N/A</v>
      </c>
      <c r="CT16" s="6" t="e">
        <f>VLOOKUP($F16,pomdr!$A$1:$I$38,CT$5,0)</f>
        <v>#N/A</v>
      </c>
      <c r="CU16" s="6" t="e">
        <f>VLOOKUP($F16,pomdr!$A$1:$I$38,CU$5,0)</f>
        <v>#N/A</v>
      </c>
      <c r="CV16" s="6" t="e">
        <f>VLOOKUP($F16,pomdr!$A$1:$I$38,CV$5,0)</f>
        <v>#N/A</v>
      </c>
      <c r="CW16" s="6" t="e">
        <f>VLOOKUP($F16,pomdr!$A$1:$I$38,CW$5,0)</f>
        <v>#N/A</v>
      </c>
      <c r="CX16" s="6" t="e">
        <f>VLOOKUP($F16,pomdr!$A$1:$I$38,CX$5,0)</f>
        <v>#N/A</v>
      </c>
      <c r="CY16" s="6" t="e">
        <f>VLOOKUP($F16,pomdr!$A$1:$I$38,CY$5,0)</f>
        <v>#N/A</v>
      </c>
      <c r="CZ16" s="6" t="e">
        <f>VLOOKUP($F16,pomdr!$A$1:$I$38,CZ$5,0)</f>
        <v>#N/A</v>
      </c>
      <c r="DA16" s="6" t="e">
        <f>VLOOKUP($F16,pomdr!$A$1:$I$38,DA$5,0)</f>
        <v>#N/A</v>
      </c>
    </row>
    <row r="17" spans="1:105" ht="15.75" customHeight="1">
      <c r="A17" s="39">
        <f>+A16+1</f>
        <v>7</v>
      </c>
      <c r="C17" s="19">
        <f>IF(AP17="F",CONCATENATE("F-",BR17,"-",,BS17,"-",BT17,"-",BU17,"-",BV17,"-",BW17,"-",BX17,"-",BY17),"")</f>
      </c>
      <c r="D17" s="19" t="str">
        <f>CONCATENATE("Q-",BD17,"-",BE17,"-",BF17,"-",BG17,"-",BH17,"-",BI17,"-",BJ17,"-",BK17)</f>
        <v>Q-1950-1500-1420-2410-2410-2410-1730-0990</v>
      </c>
      <c r="E17" s="40">
        <f>+CB17</f>
        <v>24</v>
      </c>
      <c r="F17" s="41" t="str">
        <f>IF(CE17="x",CONCATENATE(CG17," ",CH17," ",CI17),"")</f>
        <v>Vodehnalová Anna </v>
      </c>
      <c r="G17" s="42">
        <v>5</v>
      </c>
      <c r="H17" s="43" t="str">
        <f>RIGHT(CONCATENATE(TEXT(CM17,"####")),2)</f>
        <v>02</v>
      </c>
      <c r="I17" s="44" t="str">
        <f>CONCATENATE(CJ17)</f>
        <v>DKR</v>
      </c>
      <c r="J17" s="45">
        <f>+CL17</f>
        <v>0</v>
      </c>
      <c r="K17" s="46" t="s">
        <v>53</v>
      </c>
      <c r="L17" s="47">
        <v>24</v>
      </c>
      <c r="M17" s="47">
        <v>21</v>
      </c>
      <c r="N17" s="47">
        <v>99</v>
      </c>
      <c r="O17" s="47">
        <v>0</v>
      </c>
      <c r="P17" s="47">
        <v>0</v>
      </c>
      <c r="Q17" s="48"/>
      <c r="R17" s="47"/>
      <c r="S17" s="49">
        <f>SUM(AS17:AW17)-MAX(AS17:AW17)-MIN(AS17:AW17)-R17/10+Q17</f>
        <v>4.5</v>
      </c>
      <c r="T17" s="47">
        <v>68</v>
      </c>
      <c r="U17" s="47">
        <v>74</v>
      </c>
      <c r="V17" s="47">
        <v>99</v>
      </c>
      <c r="W17" s="47">
        <v>0</v>
      </c>
      <c r="X17" s="47">
        <v>0</v>
      </c>
      <c r="Y17" s="50">
        <f>SUM(AY17:BC17)-MAX(AY17:BC17)-MIN(AY17:BC17)</f>
        <v>14.200000000000001</v>
      </c>
      <c r="Z17" s="48">
        <v>0.8</v>
      </c>
      <c r="AA17" s="47"/>
      <c r="AB17" s="49">
        <f>+Y17+Z17-AA17/10</f>
        <v>15.000000000000002</v>
      </c>
      <c r="AC17" s="49">
        <f>+S17+AB17</f>
        <v>19.5</v>
      </c>
      <c r="AD17" s="51">
        <v>7</v>
      </c>
      <c r="AE17" s="47"/>
      <c r="AF17" s="47"/>
      <c r="AG17" s="47"/>
      <c r="AH17" s="47"/>
      <c r="AI17" s="47"/>
      <c r="AJ17" s="50">
        <f>IF(AP17="F",SUM(BM17:BQ17)-MAX(BM17:BQ17)-MIN(BM17:BQ17),"")</f>
      </c>
      <c r="AK17" s="48"/>
      <c r="AL17" s="47"/>
      <c r="AM17" s="49">
        <f>IF(AP17="F",AJ17+AK17-AL17/10,"")</f>
      </c>
      <c r="AN17" s="52">
        <f>IF(AP17="F",AC17+AM17,"")</f>
      </c>
      <c r="AO17" s="53" t="s">
        <v>52</v>
      </c>
      <c r="AP17" s="54"/>
      <c r="AQ17" s="55">
        <f>IF(AP17="F",IF(AO17="S",AN17,AM17),AC17)</f>
        <v>19.5</v>
      </c>
      <c r="AR17" s="56">
        <f>IF(SUM(L17:P17)=0,0,ROUND(AVERAGE(L17:P17)/10,2))</f>
        <v>2.88</v>
      </c>
      <c r="AS17" s="57">
        <f>IF(ISNUMBER(L17),L17/10,$AR17)</f>
        <v>2.4</v>
      </c>
      <c r="AT17" s="57">
        <f>IF(ISNUMBER(M17),M17/10,$AR17)</f>
        <v>2.1</v>
      </c>
      <c r="AU17" s="57">
        <f>IF(ISNUMBER(N17),N17/10,$AR17)</f>
        <v>9.9</v>
      </c>
      <c r="AV17" s="57">
        <f>IF(ISNUMBER(O17),O17/10,$AR17)</f>
        <v>0</v>
      </c>
      <c r="AW17" s="57">
        <f>IF(ISNUMBER(P17),P17/10,$AR17)</f>
        <v>0</v>
      </c>
      <c r="AX17" s="56">
        <f>IF(SUM(T17:X17)=0,0,ROUND(AVERAGE(T17:X17)/10,2))</f>
        <v>4.82</v>
      </c>
      <c r="AY17" s="57">
        <f>IF(ISNUMBER(T17),T17/10,$AX17)</f>
        <v>6.8</v>
      </c>
      <c r="AZ17" s="57">
        <f>IF(ISNUMBER(U17),U17/10,$AX17)</f>
        <v>7.4</v>
      </c>
      <c r="BA17" s="57">
        <f>IF(ISNUMBER(V17),V17/10,$AX17)</f>
        <v>9.9</v>
      </c>
      <c r="BB17" s="57">
        <f>IF(ISNUMBER(W17),W17/10,$AX17)</f>
        <v>0</v>
      </c>
      <c r="BC17" s="57">
        <f>IF(ISNUMBER(X17),X17/10,$AX17)</f>
        <v>0</v>
      </c>
      <c r="BD17" s="58" t="str">
        <f>TEXT(AC17*100,"0000")</f>
        <v>1950</v>
      </c>
      <c r="BE17" s="58" t="str">
        <f>TEXT(AB17*100,"0000")</f>
        <v>1500</v>
      </c>
      <c r="BF17" s="58" t="str">
        <f>TEXT(Y17*100,"0000")</f>
        <v>1420</v>
      </c>
      <c r="BG17" s="58" t="str">
        <f>TEXT(SUM($AY17:$BC17)*100,"0000")</f>
        <v>2410</v>
      </c>
      <c r="BH17" s="58" t="str">
        <f>TEXT((SUM($AY17:$BC17)-SMALL($AY17:$BC17,1))*100,"0000")</f>
        <v>2410</v>
      </c>
      <c r="BI17" s="58" t="str">
        <f>TEXT((SUM($AY17:$BC17)-SMALL($AY17:$BC17,1)-SMALL($AY17:$BC17,2))*100,"0000")</f>
        <v>2410</v>
      </c>
      <c r="BJ17" s="58" t="str">
        <f>TEXT((SUM($AY17:$BC17)-SMALL($AY17:$BC17,1)-SMALL($AY17:$BC17,2)-SMALL($AY17:$BC17,3))*100,"0000")</f>
        <v>1730</v>
      </c>
      <c r="BK17" s="58" t="str">
        <f>TEXT((SUM($AY17:$BC17)-SMALL($AY17:$BC17,1)-SMALL($AY17:$BC17,2)-SMALL($AY17:$BC17,3)-SMALL($AY17:$BC17,4))*100,"0000")</f>
        <v>0990</v>
      </c>
      <c r="BL17" s="56">
        <f>IF(AP17="F",IF(SUM(AE17:AI17)=0,0,ROUND(AVERAGE(AE17:AI17)/10,2)),"")</f>
      </c>
      <c r="BM17" s="57">
        <f>IF($AP17="F",IF(ISNUMBER(AE17),AE17/10,$BL17),"")</f>
      </c>
      <c r="BN17" s="57">
        <f>IF($AP17="F",IF(ISNUMBER(AF17),AF17/10,$BL17),"")</f>
      </c>
      <c r="BO17" s="57">
        <f>IF($AP17="F",IF(ISNUMBER(AG17),AG17/10,$BL17),"")</f>
      </c>
      <c r="BP17" s="57">
        <f>IF($AP17="F",IF(ISNUMBER(AH17),AH17/10,$BL17),"")</f>
      </c>
      <c r="BQ17" s="57">
        <f>IF($AP17="F",IF(ISNUMBER(AI17),AI17/10,$BL17),"")</f>
      </c>
      <c r="BR17" s="58">
        <f>IF(AP17="F",TEXT(AQ17*100,"00000"),"")</f>
      </c>
      <c r="BS17" s="58">
        <f>IF(AP17="F",TEXT(AM17*100,"0000"),"")</f>
      </c>
      <c r="BT17" s="58">
        <f>IF(AP17="F",TEXT(AJ17*100,"0000"),"")</f>
      </c>
      <c r="BU17" s="58">
        <f>IF(AP17="F",TEXT(SUM($BM17:$BQ17)*100,"0000"),"")</f>
      </c>
      <c r="BV17" s="58">
        <f>IF(AP17="F",TEXT((SUM($BM17:$BQ17)-SMALL($BM17:$BQ17,1))*100,"0000"),"")</f>
      </c>
      <c r="BW17" s="58">
        <f>IF(AP17="F",TEXT((SUM($BM17:$BQ17)-SMALL($BM17:$BQ17,1)-SMALL($BM17:$BQ17,2))*100,"0000"),"")</f>
      </c>
      <c r="BX17" s="58">
        <f>IF(AP17="F",TEXT((SUM($BM17:$BQ17)-SMALL($BM17:$BQ17,1)-SMALL($BM17:$BQ17,2)-SMALL($BM17:$BQ17,3))*100,"0000"),"")</f>
      </c>
      <c r="BY17" s="58">
        <f>IF(AP17="F",TEXT((SUM($BM17:$BQ17)-SMALL($BM17:$BQ17,1)-SMALL($BM17:$BQ17,2)-SMALL($BM17:$BQ17,3)-SMALL($BM17:$BQ17,4))*100,"0000"),"")</f>
      </c>
      <c r="BZ17" s="59">
        <f>IF(OR(AND(K17="C",MAX(Z17,AK17)&gt;6),AND(K17="D",MAX(Z17,AK17)&gt;4),AND(K17="E",MAX(Z17,AK17)&gt;2.5),AND(K17="F",MAX(Z17,AK17)&gt;1.5)),"KO","")</f>
      </c>
      <c r="CA17" s="60" t="str">
        <f>IF(AND(COUNT(L17:P17)&gt;0,OR(ISBLANK(K17),K17&lt;&gt;CO17)),"S","")</f>
        <v>S</v>
      </c>
      <c r="CB17" s="61">
        <f>IF(CE17="x",IF(CC17&lt;=0,CD17,200-CC17),"")</f>
        <v>24</v>
      </c>
      <c r="CC17" s="62"/>
      <c r="CD17" s="63">
        <v>24</v>
      </c>
      <c r="CE17" s="64" t="s">
        <v>104</v>
      </c>
      <c r="CF17" s="65" t="str">
        <f>IF(CM17&gt;=1992,"Ž","")</f>
        <v>Ž</v>
      </c>
      <c r="CG17" t="s">
        <v>128</v>
      </c>
      <c r="CH17" t="s">
        <v>126</v>
      </c>
      <c r="CI17" s="66"/>
      <c r="CJ17" t="s">
        <v>107</v>
      </c>
      <c r="CK17" s="67"/>
      <c r="CL17"/>
      <c r="CM17" s="66">
        <v>2002</v>
      </c>
      <c r="CN17" s="68"/>
      <c r="CO17"/>
      <c r="CP17" s="69"/>
      <c r="CQ17" s="22" t="s">
        <v>102</v>
      </c>
      <c r="CS17" s="6" t="e">
        <f>VLOOKUP($F17,pomdr!$A$1:$I$38,CS$5,0)</f>
        <v>#N/A</v>
      </c>
      <c r="CT17" s="6" t="e">
        <f>VLOOKUP($F17,pomdr!$A$1:$I$38,CT$5,0)</f>
        <v>#N/A</v>
      </c>
      <c r="CU17" s="6" t="e">
        <f>VLOOKUP($F17,pomdr!$A$1:$I$38,CU$5,0)</f>
        <v>#N/A</v>
      </c>
      <c r="CV17" s="6" t="e">
        <f>VLOOKUP($F17,pomdr!$A$1:$I$38,CV$5,0)</f>
        <v>#N/A</v>
      </c>
      <c r="CW17" s="6" t="e">
        <f>VLOOKUP($F17,pomdr!$A$1:$I$38,CW$5,0)</f>
        <v>#N/A</v>
      </c>
      <c r="CX17" s="6" t="e">
        <f>VLOOKUP($F17,pomdr!$A$1:$I$38,CX$5,0)</f>
        <v>#N/A</v>
      </c>
      <c r="CY17" s="6" t="e">
        <f>VLOOKUP($F17,pomdr!$A$1:$I$38,CY$5,0)</f>
        <v>#N/A</v>
      </c>
      <c r="CZ17" s="6" t="e">
        <f>VLOOKUP($F17,pomdr!$A$1:$I$38,CZ$5,0)</f>
        <v>#N/A</v>
      </c>
      <c r="DA17" s="6" t="e">
        <f>VLOOKUP($F17,pomdr!$A$1:$I$38,DA$5,0)</f>
        <v>#N/A</v>
      </c>
    </row>
    <row r="18" spans="1:105" ht="15.75" customHeight="1">
      <c r="A18" s="39"/>
      <c r="C18" s="19"/>
      <c r="D18" s="19"/>
      <c r="E18" s="40"/>
      <c r="F18" s="41"/>
      <c r="G18" s="42"/>
      <c r="H18" s="43"/>
      <c r="I18" s="44"/>
      <c r="J18" s="45"/>
      <c r="K18" s="46"/>
      <c r="L18" s="47"/>
      <c r="M18" s="47"/>
      <c r="N18" s="47"/>
      <c r="O18" s="47"/>
      <c r="P18" s="47"/>
      <c r="Q18" s="48"/>
      <c r="R18" s="47"/>
      <c r="S18" s="49"/>
      <c r="T18" s="47"/>
      <c r="U18" s="47"/>
      <c r="V18" s="47"/>
      <c r="W18" s="47"/>
      <c r="X18" s="47"/>
      <c r="Y18" s="50"/>
      <c r="Z18" s="48"/>
      <c r="AA18" s="47"/>
      <c r="AB18" s="49"/>
      <c r="AC18" s="49"/>
      <c r="AD18" s="51"/>
      <c r="AE18" s="47"/>
      <c r="AF18" s="47"/>
      <c r="AG18" s="47"/>
      <c r="AH18" s="47"/>
      <c r="AI18" s="47"/>
      <c r="AJ18" s="50">
        <f>IF(AP18="F",SUM(BM18:BQ18)-MAX(BM18:BQ18)-MIN(BM18:BQ18),"")</f>
      </c>
      <c r="AK18" s="48"/>
      <c r="AL18" s="47"/>
      <c r="AM18" s="49">
        <f>IF(AP18="F",AJ18+AK18-AL18/10,"")</f>
      </c>
      <c r="AN18" s="52">
        <f>IF(AP18="F",AC18+AM18,"")</f>
      </c>
      <c r="AO18" s="53" t="s">
        <v>52</v>
      </c>
      <c r="AP18" s="54"/>
      <c r="AQ18" s="55">
        <f>IF(AP18="F",IF(AO18="S",AN18,AM18),AC18)</f>
        <v>0</v>
      </c>
      <c r="AR18" s="56">
        <f>IF(SUM(L18:P18)=0,0,ROUND(AVERAGE(L18:P18)/10,2))</f>
        <v>0</v>
      </c>
      <c r="AS18" s="57">
        <f>IF(ISNUMBER(L18),L18/10,$AR18)</f>
        <v>0</v>
      </c>
      <c r="AT18" s="57">
        <f>IF(ISNUMBER(M18),M18/10,$AR18)</f>
        <v>0</v>
      </c>
      <c r="AU18" s="57">
        <f>IF(ISNUMBER(N18),N18/10,$AR18)</f>
        <v>0</v>
      </c>
      <c r="AV18" s="57">
        <f>IF(ISNUMBER(O18),O18/10,$AR18)</f>
        <v>0</v>
      </c>
      <c r="AW18" s="57">
        <f>IF(ISNUMBER(P18),P18/10,$AR18)</f>
        <v>0</v>
      </c>
      <c r="AX18" s="56">
        <f>IF(SUM(T18:X18)=0,0,ROUND(AVERAGE(T18:X18)/10,2))</f>
        <v>0</v>
      </c>
      <c r="AY18" s="57">
        <f>IF(ISNUMBER(T18),T18/10,$AX18)</f>
        <v>0</v>
      </c>
      <c r="AZ18" s="57">
        <f>IF(ISNUMBER(U18),U18/10,$AX18)</f>
        <v>0</v>
      </c>
      <c r="BA18" s="57">
        <f>IF(ISNUMBER(V18),V18/10,$AX18)</f>
        <v>0</v>
      </c>
      <c r="BB18" s="57">
        <f>IF(ISNUMBER(W18),W18/10,$AX18)</f>
        <v>0</v>
      </c>
      <c r="BC18" s="57">
        <f>IF(ISNUMBER(X18),X18/10,$AX18)</f>
        <v>0</v>
      </c>
      <c r="BD18" s="58" t="str">
        <f>TEXT(AC18*100,"0000")</f>
        <v>0000</v>
      </c>
      <c r="BE18" s="58" t="str">
        <f>TEXT(AB18*100,"0000")</f>
        <v>0000</v>
      </c>
      <c r="BF18" s="58" t="str">
        <f>TEXT(Y18*100,"0000")</f>
        <v>0000</v>
      </c>
      <c r="BG18" s="58" t="str">
        <f>TEXT(SUM($AY18:$BC18)*100,"0000")</f>
        <v>0000</v>
      </c>
      <c r="BH18" s="58" t="str">
        <f>TEXT((SUM($AY18:$BC18)-SMALL($AY18:$BC18,1))*100,"0000")</f>
        <v>0000</v>
      </c>
      <c r="BI18" s="58" t="str">
        <f>TEXT((SUM($AY18:$BC18)-SMALL($AY18:$BC18,1)-SMALL($AY18:$BC18,2))*100,"0000")</f>
        <v>0000</v>
      </c>
      <c r="BJ18" s="58" t="str">
        <f>TEXT((SUM($AY18:$BC18)-SMALL($AY18:$BC18,1)-SMALL($AY18:$BC18,2)-SMALL($AY18:$BC18,3))*100,"0000")</f>
        <v>0000</v>
      </c>
      <c r="BK18" s="58" t="str">
        <f>TEXT((SUM($AY18:$BC18)-SMALL($AY18:$BC18,1)-SMALL($AY18:$BC18,2)-SMALL($AY18:$BC18,3)-SMALL($AY18:$BC18,4))*100,"0000")</f>
        <v>0000</v>
      </c>
      <c r="BL18" s="56">
        <f>IF(AP18="F",IF(SUM(AE18:AI18)=0,0,ROUND(AVERAGE(AE18:AI18)/10,2)),"")</f>
      </c>
      <c r="BM18" s="57">
        <f>IF($AP18="F",IF(ISNUMBER(AE18),AE18/10,$BL18),"")</f>
      </c>
      <c r="BN18" s="57">
        <f>IF($AP18="F",IF(ISNUMBER(AF18),AF18/10,$BL18),"")</f>
      </c>
      <c r="BO18" s="57">
        <f>IF($AP18="F",IF(ISNUMBER(AG18),AG18/10,$BL18),"")</f>
      </c>
      <c r="BP18" s="57">
        <f>IF($AP18="F",IF(ISNUMBER(AH18),AH18/10,$BL18),"")</f>
      </c>
      <c r="BQ18" s="57">
        <f>IF($AP18="F",IF(ISNUMBER(AI18),AI18/10,$BL18),"")</f>
      </c>
      <c r="BR18" s="58">
        <f>IF(AP18="F",TEXT(AQ18*100,"00000"),"")</f>
      </c>
      <c r="BS18" s="58">
        <f>IF(AP18="F",TEXT(AM18*100,"0000"),"")</f>
      </c>
      <c r="BT18" s="58">
        <f>IF(AP18="F",TEXT(AJ18*100,"0000"),"")</f>
      </c>
      <c r="BU18" s="58">
        <f>IF(AP18="F",TEXT(SUM($BM18:$BQ18)*100,"0000"),"")</f>
      </c>
      <c r="BV18" s="58">
        <f>IF(AP18="F",TEXT((SUM($BM18:$BQ18)-SMALL($BM18:$BQ18,1))*100,"0000"),"")</f>
      </c>
      <c r="BW18" s="58">
        <f>IF(AP18="F",TEXT((SUM($BM18:$BQ18)-SMALL($BM18:$BQ18,1)-SMALL($BM18:$BQ18,2))*100,"0000"),"")</f>
      </c>
      <c r="BX18" s="58">
        <f>IF(AP18="F",TEXT((SUM($BM18:$BQ18)-SMALL($BM18:$BQ18,1)-SMALL($BM18:$BQ18,2)-SMALL($BM18:$BQ18,3))*100,"0000"),"")</f>
      </c>
      <c r="BY18" s="58">
        <f>IF(AP18="F",TEXT((SUM($BM18:$BQ18)-SMALL($BM18:$BQ18,1)-SMALL($BM18:$BQ18,2)-SMALL($BM18:$BQ18,3)-SMALL($BM18:$BQ18,4))*100,"0000"),"")</f>
      </c>
      <c r="BZ18" s="59">
        <f>IF(OR(AND(K18="C",MAX(Z18,AK18)&gt;6),AND(K18="D",MAX(Z18,AK18)&gt;4),AND(K18="E",MAX(Z18,AK18)&gt;2.5),AND(K18="F",MAX(Z18,AK18)&gt;1.5)),"KO","")</f>
      </c>
      <c r="CA18" s="60">
        <f>IF(AND(COUNT(L18:P18)&gt;0,OR(ISBLANK(K18),K18&lt;&gt;CO18)),"S","")</f>
      </c>
      <c r="CB18" s="61">
        <f>IF(CE18="x",IF(CC18&lt;=0,CD18,200-CC18),"")</f>
        <v>26</v>
      </c>
      <c r="CC18" s="62"/>
      <c r="CD18" s="63">
        <v>26</v>
      </c>
      <c r="CE18" s="64" t="s">
        <v>104</v>
      </c>
      <c r="CF18" s="65">
        <f>IF(CM18&gt;=1992,"Ž","")</f>
      </c>
      <c r="CG18"/>
      <c r="CH18"/>
      <c r="CI18" s="66"/>
      <c r="CJ18"/>
      <c r="CK18" s="67"/>
      <c r="CL18"/>
      <c r="CM18" s="66"/>
      <c r="CN18" s="68"/>
      <c r="CO18"/>
      <c r="CP18" s="69"/>
      <c r="CQ18" s="22" t="s">
        <v>102</v>
      </c>
      <c r="CS18" s="6">
        <f>VLOOKUP($F18,pomdr!$A$1:$I$38,CS$5,0)</f>
        <v>0</v>
      </c>
      <c r="CT18" s="6">
        <f>VLOOKUP($F18,pomdr!$A$1:$I$38,CT$5,0)</f>
        <v>0</v>
      </c>
      <c r="CU18" s="6">
        <f>VLOOKUP($F18,pomdr!$A$1:$I$38,CU$5,0)</f>
        <v>0</v>
      </c>
      <c r="CV18" s="6">
        <f>VLOOKUP($F18,pomdr!$A$1:$I$38,CV$5,0)</f>
        <v>0</v>
      </c>
      <c r="CW18" s="6">
        <f>VLOOKUP($F18,pomdr!$A$1:$I$38,CW$5,0)</f>
        <v>0</v>
      </c>
      <c r="CX18" s="6">
        <f>VLOOKUP($F18,pomdr!$A$1:$I$38,CX$5,0)</f>
        <v>0</v>
      </c>
      <c r="CY18" s="6">
        <f>VLOOKUP($F18,pomdr!$A$1:$I$38,CY$5,0)</f>
        <v>0</v>
      </c>
      <c r="CZ18" s="6">
        <f>VLOOKUP($F18,pomdr!$A$1:$I$38,CZ$5,0)</f>
        <v>0</v>
      </c>
      <c r="DA18" s="6">
        <f>VLOOKUP($F18,pomdr!$A$1:$I$38,DA$5,0)</f>
        <v>0</v>
      </c>
    </row>
    <row r="19" spans="1:105" ht="15.75" customHeight="1">
      <c r="A19" s="39"/>
      <c r="C19" s="19"/>
      <c r="D19" s="19"/>
      <c r="E19" s="40"/>
      <c r="F19" s="41" t="s">
        <v>129</v>
      </c>
      <c r="G19" s="42"/>
      <c r="H19" s="43"/>
      <c r="I19" s="44"/>
      <c r="J19" s="45"/>
      <c r="K19" s="46"/>
      <c r="L19" s="47"/>
      <c r="M19" s="47"/>
      <c r="N19" s="47"/>
      <c r="O19" s="47"/>
      <c r="P19" s="47"/>
      <c r="Q19" s="48"/>
      <c r="R19" s="47"/>
      <c r="S19" s="49"/>
      <c r="T19" s="47"/>
      <c r="U19" s="47"/>
      <c r="V19" s="47"/>
      <c r="W19" s="47"/>
      <c r="X19" s="47"/>
      <c r="Y19" s="50"/>
      <c r="Z19" s="48"/>
      <c r="AA19" s="47"/>
      <c r="AB19" s="49"/>
      <c r="AC19" s="49"/>
      <c r="AD19" s="51"/>
      <c r="AE19" s="47"/>
      <c r="AF19" s="47"/>
      <c r="AG19" s="47"/>
      <c r="AH19" s="47"/>
      <c r="AI19" s="47"/>
      <c r="AJ19" s="50">
        <f>IF(AP19="F",SUM(BM19:BQ19)-MAX(BM19:BQ19)-MIN(BM19:BQ19),"")</f>
      </c>
      <c r="AK19" s="48"/>
      <c r="AL19" s="47"/>
      <c r="AM19" s="49">
        <f>IF(AP19="F",AJ19+AK19-AL19/10,"")</f>
      </c>
      <c r="AN19" s="52">
        <f>IF(AP19="F",AC19+AM19,"")</f>
      </c>
      <c r="AO19" s="53" t="s">
        <v>52</v>
      </c>
      <c r="AP19" s="54"/>
      <c r="AQ19" s="55">
        <f>IF(AP19="F",IF(AO19="S",AN19,AM19),AC19)</f>
        <v>0</v>
      </c>
      <c r="AR19" s="56">
        <f>IF(SUM(L19:P19)=0,0,ROUND(AVERAGE(L19:P19)/10,2))</f>
        <v>0</v>
      </c>
      <c r="AS19" s="57">
        <f>IF(ISNUMBER(L19),L19/10,$AR19)</f>
        <v>0</v>
      </c>
      <c r="AT19" s="57">
        <f>IF(ISNUMBER(M19),M19/10,$AR19)</f>
        <v>0</v>
      </c>
      <c r="AU19" s="57">
        <f>IF(ISNUMBER(N19),N19/10,$AR19)</f>
        <v>0</v>
      </c>
      <c r="AV19" s="57">
        <f>IF(ISNUMBER(O19),O19/10,$AR19)</f>
        <v>0</v>
      </c>
      <c r="AW19" s="57">
        <f>IF(ISNUMBER(P19),P19/10,$AR19)</f>
        <v>0</v>
      </c>
      <c r="AX19" s="56">
        <f>IF(SUM(T19:X19)=0,0,ROUND(AVERAGE(T19:X19)/10,2))</f>
        <v>0</v>
      </c>
      <c r="AY19" s="57">
        <f>IF(ISNUMBER(T19),T19/10,$AX19)</f>
        <v>0</v>
      </c>
      <c r="AZ19" s="57">
        <f>IF(ISNUMBER(U19),U19/10,$AX19)</f>
        <v>0</v>
      </c>
      <c r="BA19" s="57">
        <f>IF(ISNUMBER(V19),V19/10,$AX19)</f>
        <v>0</v>
      </c>
      <c r="BB19" s="57">
        <f>IF(ISNUMBER(W19),W19/10,$AX19)</f>
        <v>0</v>
      </c>
      <c r="BC19" s="57">
        <f>IF(ISNUMBER(X19),X19/10,$AX19)</f>
        <v>0</v>
      </c>
      <c r="BD19" s="58" t="str">
        <f>TEXT(AC19*100,"0000")</f>
        <v>0000</v>
      </c>
      <c r="BE19" s="58" t="str">
        <f>TEXT(AB19*100,"0000")</f>
        <v>0000</v>
      </c>
      <c r="BF19" s="58" t="str">
        <f>TEXT(Y19*100,"0000")</f>
        <v>0000</v>
      </c>
      <c r="BG19" s="58" t="str">
        <f>TEXT(SUM($AY19:$BC19)*100,"0000")</f>
        <v>0000</v>
      </c>
      <c r="BH19" s="58" t="str">
        <f>TEXT((SUM($AY19:$BC19)-SMALL($AY19:$BC19,1))*100,"0000")</f>
        <v>0000</v>
      </c>
      <c r="BI19" s="58" t="str">
        <f>TEXT((SUM($AY19:$BC19)-SMALL($AY19:$BC19,1)-SMALL($AY19:$BC19,2))*100,"0000")</f>
        <v>0000</v>
      </c>
      <c r="BJ19" s="58" t="str">
        <f>TEXT((SUM($AY19:$BC19)-SMALL($AY19:$BC19,1)-SMALL($AY19:$BC19,2)-SMALL($AY19:$BC19,3))*100,"0000")</f>
        <v>0000</v>
      </c>
      <c r="BK19" s="58" t="str">
        <f>TEXT((SUM($AY19:$BC19)-SMALL($AY19:$BC19,1)-SMALL($AY19:$BC19,2)-SMALL($AY19:$BC19,3)-SMALL($AY19:$BC19,4))*100,"0000")</f>
        <v>0000</v>
      </c>
      <c r="BL19" s="56">
        <f>IF(AP19="F",IF(SUM(AE19:AI19)=0,0,ROUND(AVERAGE(AE19:AI19)/10,2)),"")</f>
      </c>
      <c r="BM19" s="57">
        <f>IF($AP19="F",IF(ISNUMBER(AE19),AE19/10,$BL19),"")</f>
      </c>
      <c r="BN19" s="57">
        <f>IF($AP19="F",IF(ISNUMBER(AF19),AF19/10,$BL19),"")</f>
      </c>
      <c r="BO19" s="57">
        <f>IF($AP19="F",IF(ISNUMBER(AG19),AG19/10,$BL19),"")</f>
      </c>
      <c r="BP19" s="57">
        <f>IF($AP19="F",IF(ISNUMBER(AH19),AH19/10,$BL19),"")</f>
      </c>
      <c r="BQ19" s="57">
        <f>IF($AP19="F",IF(ISNUMBER(AI19),AI19/10,$BL19),"")</f>
      </c>
      <c r="BR19" s="58">
        <f>IF(AP19="F",TEXT(AQ19*100,"00000"),"")</f>
      </c>
      <c r="BS19" s="58">
        <f>IF(AP19="F",TEXT(AM19*100,"0000"),"")</f>
      </c>
      <c r="BT19" s="58">
        <f>IF(AP19="F",TEXT(AJ19*100,"0000"),"")</f>
      </c>
      <c r="BU19" s="58">
        <f>IF(AP19="F",TEXT(SUM($BM19:$BQ19)*100,"0000"),"")</f>
      </c>
      <c r="BV19" s="58">
        <f>IF(AP19="F",TEXT((SUM($BM19:$BQ19)-SMALL($BM19:$BQ19,1))*100,"0000"),"")</f>
      </c>
      <c r="BW19" s="58">
        <f>IF(AP19="F",TEXT((SUM($BM19:$BQ19)-SMALL($BM19:$BQ19,1)-SMALL($BM19:$BQ19,2))*100,"0000"),"")</f>
      </c>
      <c r="BX19" s="58">
        <f>IF(AP19="F",TEXT((SUM($BM19:$BQ19)-SMALL($BM19:$BQ19,1)-SMALL($BM19:$BQ19,2)-SMALL($BM19:$BQ19,3))*100,"0000"),"")</f>
      </c>
      <c r="BY19" s="58">
        <f>IF(AP19="F",TEXT((SUM($BM19:$BQ19)-SMALL($BM19:$BQ19,1)-SMALL($BM19:$BQ19,2)-SMALL($BM19:$BQ19,3)-SMALL($BM19:$BQ19,4))*100,"0000"),"")</f>
      </c>
      <c r="BZ19" s="59">
        <f>IF(OR(AND(K19="C",MAX(Z19,AK19)&gt;6),AND(K19="D",MAX(Z19,AK19)&gt;4),AND(K19="E",MAX(Z19,AK19)&gt;2.5),AND(K19="F",MAX(Z19,AK19)&gt;1.5)),"KO","")</f>
      </c>
      <c r="CA19" s="60">
        <f>IF(AND(COUNT(L19:P19)&gt;0,OR(ISBLANK(K19),K19&lt;&gt;CO19)),"S","")</f>
      </c>
      <c r="CB19" s="61">
        <f>IF(CE19="x",IF(CC19&lt;=0,CD19,200-CC19),"")</f>
        <v>4</v>
      </c>
      <c r="CC19" s="62"/>
      <c r="CD19" s="63">
        <v>4</v>
      </c>
      <c r="CE19" s="64" t="s">
        <v>104</v>
      </c>
      <c r="CF19" s="65">
        <f>IF(CM19&gt;=1992,"Ž","")</f>
      </c>
      <c r="CG19"/>
      <c r="CH19"/>
      <c r="CI19" s="66"/>
      <c r="CJ19"/>
      <c r="CK19" s="67"/>
      <c r="CL19"/>
      <c r="CM19" s="66"/>
      <c r="CN19" s="68"/>
      <c r="CO19"/>
      <c r="CP19" s="69"/>
      <c r="CQ19" s="22" t="s">
        <v>102</v>
      </c>
      <c r="CS19" s="6" t="e">
        <f>VLOOKUP($F19,pomdr!$A$1:$I$38,CS$5,0)</f>
        <v>#N/A</v>
      </c>
      <c r="CT19" s="6" t="e">
        <f>VLOOKUP($F19,pomdr!$A$1:$I$38,CT$5,0)</f>
        <v>#N/A</v>
      </c>
      <c r="CU19" s="6" t="e">
        <f>VLOOKUP($F19,pomdr!$A$1:$I$38,CU$5,0)</f>
        <v>#N/A</v>
      </c>
      <c r="CV19" s="6" t="e">
        <f>VLOOKUP($F19,pomdr!$A$1:$I$38,CV$5,0)</f>
        <v>#N/A</v>
      </c>
      <c r="CW19" s="6" t="e">
        <f>VLOOKUP($F19,pomdr!$A$1:$I$38,CW$5,0)</f>
        <v>#N/A</v>
      </c>
      <c r="CX19" s="6" t="e">
        <f>VLOOKUP($F19,pomdr!$A$1:$I$38,CX$5,0)</f>
        <v>#N/A</v>
      </c>
      <c r="CY19" s="6" t="e">
        <f>VLOOKUP($F19,pomdr!$A$1:$I$38,CY$5,0)</f>
        <v>#N/A</v>
      </c>
      <c r="CZ19" s="6" t="e">
        <f>VLOOKUP($F19,pomdr!$A$1:$I$38,CZ$5,0)</f>
        <v>#N/A</v>
      </c>
      <c r="DA19" s="6" t="e">
        <f>VLOOKUP($F19,pomdr!$A$1:$I$38,DA$5,0)</f>
        <v>#N/A</v>
      </c>
    </row>
    <row r="20" spans="1:95" ht="15.75" customHeight="1">
      <c r="A20" s="39"/>
      <c r="C20" s="19"/>
      <c r="D20" s="19"/>
      <c r="E20" s="40"/>
      <c r="F20" s="41"/>
      <c r="G20" s="42"/>
      <c r="H20" s="43"/>
      <c r="I20" s="44"/>
      <c r="J20" s="45"/>
      <c r="K20" s="46"/>
      <c r="L20" s="47"/>
      <c r="M20" s="47"/>
      <c r="N20" s="47"/>
      <c r="O20" s="47"/>
      <c r="P20" s="47"/>
      <c r="Q20" s="48"/>
      <c r="R20" s="47"/>
      <c r="S20" s="49"/>
      <c r="T20" s="47"/>
      <c r="U20" s="47"/>
      <c r="V20" s="47"/>
      <c r="W20" s="47"/>
      <c r="X20" s="47"/>
      <c r="Y20" s="50"/>
      <c r="Z20" s="48"/>
      <c r="AA20" s="47"/>
      <c r="AB20" s="49"/>
      <c r="AC20" s="49"/>
      <c r="AD20" s="51"/>
      <c r="AE20" s="47"/>
      <c r="AF20" s="47"/>
      <c r="AG20" s="47"/>
      <c r="AH20" s="47"/>
      <c r="AI20" s="47"/>
      <c r="AJ20" s="50">
        <f>IF(AP20="F",SUM(BM20:BQ20)-MAX(BM20:BQ20)-MIN(BM20:BQ20),"")</f>
      </c>
      <c r="AK20" s="48"/>
      <c r="AL20" s="47"/>
      <c r="AM20" s="49">
        <f>IF(AP20="F",AJ20+AK20-AL20/10,"")</f>
      </c>
      <c r="AN20" s="52">
        <f>IF(AP20="F",AC20+AM20,"")</f>
      </c>
      <c r="AO20" s="53" t="s">
        <v>52</v>
      </c>
      <c r="AP20" s="54"/>
      <c r="AQ20" s="55">
        <f>IF(AP20="F",IF(AO20="S",AN20,AM20),AC20)</f>
        <v>0</v>
      </c>
      <c r="AR20" s="56">
        <f>IF(SUM(L20:P20)=0,0,ROUND(AVERAGE(L20:P20)/10,2))</f>
        <v>0</v>
      </c>
      <c r="AS20" s="57">
        <f>IF(ISNUMBER(L20),L20/10,$AR20)</f>
        <v>0</v>
      </c>
      <c r="AT20" s="57">
        <f>IF(ISNUMBER(M20),M20/10,$AR20)</f>
        <v>0</v>
      </c>
      <c r="AU20" s="57">
        <f>IF(ISNUMBER(N20),N20/10,$AR20)</f>
        <v>0</v>
      </c>
      <c r="AV20" s="57">
        <f>IF(ISNUMBER(O20),O20/10,$AR20)</f>
        <v>0</v>
      </c>
      <c r="AW20" s="57">
        <f>IF(ISNUMBER(P20),P20/10,$AR20)</f>
        <v>0</v>
      </c>
      <c r="AX20" s="56">
        <f>IF(SUM(T20:X20)=0,0,ROUND(AVERAGE(T20:X20)/10,2))</f>
        <v>0</v>
      </c>
      <c r="AY20" s="57">
        <f>IF(ISNUMBER(T20),T20/10,$AX20)</f>
        <v>0</v>
      </c>
      <c r="AZ20" s="57">
        <f>IF(ISNUMBER(U20),U20/10,$AX20)</f>
        <v>0</v>
      </c>
      <c r="BA20" s="57">
        <f>IF(ISNUMBER(V20),V20/10,$AX20)</f>
        <v>0</v>
      </c>
      <c r="BB20" s="57">
        <f>IF(ISNUMBER(W20),W20/10,$AX20)</f>
        <v>0</v>
      </c>
      <c r="BC20" s="57">
        <f>IF(ISNUMBER(X20),X20/10,$AX20)</f>
        <v>0</v>
      </c>
      <c r="BD20" s="58" t="str">
        <f>TEXT(AC20*100,"0000")</f>
        <v>0000</v>
      </c>
      <c r="BE20" s="58" t="str">
        <f>TEXT(AB20*100,"0000")</f>
        <v>0000</v>
      </c>
      <c r="BF20" s="58" t="str">
        <f>TEXT(Y20*100,"0000")</f>
        <v>0000</v>
      </c>
      <c r="BG20" s="58" t="str">
        <f>TEXT(SUM($AY20:$BC20)*100,"0000")</f>
        <v>0000</v>
      </c>
      <c r="BH20" s="58" t="str">
        <f>TEXT((SUM($AY20:$BC20)-SMALL($AY20:$BC20,1))*100,"0000")</f>
        <v>0000</v>
      </c>
      <c r="BI20" s="58" t="str">
        <f>TEXT((SUM($AY20:$BC20)-SMALL($AY20:$BC20,1)-SMALL($AY20:$BC20,2))*100,"0000")</f>
        <v>0000</v>
      </c>
      <c r="BJ20" s="58" t="str">
        <f>TEXT((SUM($AY20:$BC20)-SMALL($AY20:$BC20,1)-SMALL($AY20:$BC20,2)-SMALL($AY20:$BC20,3))*100,"0000")</f>
        <v>0000</v>
      </c>
      <c r="BK20" s="58" t="str">
        <f>TEXT((SUM($AY20:$BC20)-SMALL($AY20:$BC20,1)-SMALL($AY20:$BC20,2)-SMALL($AY20:$BC20,3)-SMALL($AY20:$BC20,4))*100,"0000")</f>
        <v>0000</v>
      </c>
      <c r="BL20" s="56">
        <f>IF(AP20="F",IF(SUM(AE20:AI20)=0,0,ROUND(AVERAGE(AE20:AI20)/10,2)),"")</f>
      </c>
      <c r="BM20" s="57">
        <f>IF($AP20="F",IF(ISNUMBER(AE20),AE20/10,$BL20),"")</f>
      </c>
      <c r="BN20" s="57">
        <f>IF($AP20="F",IF(ISNUMBER(AF20),AF20/10,$BL20),"")</f>
      </c>
      <c r="BO20" s="57">
        <f>IF($AP20="F",IF(ISNUMBER(AG20),AG20/10,$BL20),"")</f>
      </c>
      <c r="BP20" s="57">
        <f>IF($AP20="F",IF(ISNUMBER(AH20),AH20/10,$BL20),"")</f>
      </c>
      <c r="BQ20" s="57">
        <f>IF($AP20="F",IF(ISNUMBER(AI20),AI20/10,$BL20),"")</f>
      </c>
      <c r="BR20" s="58">
        <f>IF(AP20="F",TEXT(AQ20*100,"00000"),"")</f>
      </c>
      <c r="BS20" s="58">
        <f>IF(AP20="F",TEXT(AM20*100,"0000"),"")</f>
      </c>
      <c r="BT20" s="58">
        <f>IF(AP20="F",TEXT(AJ20*100,"0000"),"")</f>
      </c>
      <c r="BU20" s="58">
        <f>IF(AP20="F",TEXT(SUM($BM20:$BQ20)*100,"0000"),"")</f>
      </c>
      <c r="BV20" s="58">
        <f>IF(AP20="F",TEXT((SUM($BM20:$BQ20)-SMALL($BM20:$BQ20,1))*100,"0000"),"")</f>
      </c>
      <c r="BW20" s="58">
        <f>IF(AP20="F",TEXT((SUM($BM20:$BQ20)-SMALL($BM20:$BQ20,1)-SMALL($BM20:$BQ20,2))*100,"0000"),"")</f>
      </c>
      <c r="BX20" s="58">
        <f>IF(AP20="F",TEXT((SUM($BM20:$BQ20)-SMALL($BM20:$BQ20,1)-SMALL($BM20:$BQ20,2)-SMALL($BM20:$BQ20,3))*100,"0000"),"")</f>
      </c>
      <c r="BY20" s="58">
        <f>IF(AP20="F",TEXT((SUM($BM20:$BQ20)-SMALL($BM20:$BQ20,1)-SMALL($BM20:$BQ20,2)-SMALL($BM20:$BQ20,3)-SMALL($BM20:$BQ20,4))*100,"0000"),"")</f>
      </c>
      <c r="BZ20" s="59">
        <f>IF(OR(AND(K20="C",MAX(Z20,AK20)&gt;6),AND(K20="D",MAX(Z20,AK20)&gt;4),AND(K20="E",MAX(Z20,AK20)&gt;2.5),AND(K20="F",MAX(Z20,AK20)&gt;1.5)),"KO","")</f>
      </c>
      <c r="CA20" s="60">
        <f>IF(AND(COUNT(L20:P20)&gt;0,OR(ISBLANK(K20),K20&lt;&gt;CO20)),"S","")</f>
      </c>
      <c r="CB20" s="61">
        <f>IF(CE20="x",IF(CC20&lt;=0,CD20,200-CC20),"")</f>
        <v>9</v>
      </c>
      <c r="CC20" s="62"/>
      <c r="CD20" s="63">
        <v>9</v>
      </c>
      <c r="CE20" s="64" t="s">
        <v>104</v>
      </c>
      <c r="CF20" s="65">
        <f>IF(CM20&gt;=1992,"Ž","")</f>
      </c>
      <c r="CG20"/>
      <c r="CH20"/>
      <c r="CI20" s="66"/>
      <c r="CJ20"/>
      <c r="CK20" s="67"/>
      <c r="CL20"/>
      <c r="CM20" s="66"/>
      <c r="CN20" s="68"/>
      <c r="CO20"/>
      <c r="CP20" s="69"/>
      <c r="CQ20" s="22" t="s">
        <v>102</v>
      </c>
    </row>
    <row r="21" spans="1:105" ht="15.75" customHeight="1">
      <c r="A21" s="39">
        <f>+A20+1</f>
        <v>1</v>
      </c>
      <c r="C21" s="19">
        <f>IF(AP21="F",CONCATENATE("F-",BR21,"-",,BS21,"-",BT21,"-",BU21,"-",BV21,"-",BW21,"-",BX21,"-",BY21),"")</f>
      </c>
      <c r="D21" s="19" t="str">
        <f>CONCATENATE("Q-",BD21,"-",BE21,"-",BF21,"-",BG21,"-",BH21,"-",BI21,"-",BJ21,"-",BK21)</f>
        <v>Q-3120-1590-1580-2570-2570-2570-1800-0990</v>
      </c>
      <c r="E21" s="40">
        <f>+CB21</f>
        <v>20</v>
      </c>
      <c r="F21" s="41" t="str">
        <f>IF(CE21="x",CONCATENATE(CG21," ",CH21," ",CI21),"")</f>
        <v>Steiner Nikolas </v>
      </c>
      <c r="G21" s="42">
        <v>2</v>
      </c>
      <c r="H21" s="43" t="str">
        <f>RIGHT(CONCATENATE(TEXT(CM21,"####")),2)</f>
        <v>03</v>
      </c>
      <c r="I21" s="44" t="str">
        <f>CONCATENATE(CJ21)</f>
        <v>DKR</v>
      </c>
      <c r="J21" s="45">
        <f>+CL21</f>
        <v>0</v>
      </c>
      <c r="K21" s="46" t="s">
        <v>130</v>
      </c>
      <c r="L21" s="47">
        <v>73</v>
      </c>
      <c r="M21" s="47">
        <v>80</v>
      </c>
      <c r="N21" s="47">
        <v>99</v>
      </c>
      <c r="O21" s="47">
        <v>0</v>
      </c>
      <c r="P21" s="47">
        <v>0</v>
      </c>
      <c r="Q21" s="48"/>
      <c r="R21" s="47"/>
      <c r="S21" s="49">
        <f>SUM(AS21:AW21)-MAX(AS21:AW21)-MIN(AS21:AW21)-R21/10+Q21</f>
        <v>15.299999999999999</v>
      </c>
      <c r="T21" s="47">
        <v>77</v>
      </c>
      <c r="U21" s="47">
        <v>81</v>
      </c>
      <c r="V21" s="47">
        <v>99</v>
      </c>
      <c r="W21" s="47">
        <v>0</v>
      </c>
      <c r="X21" s="47">
        <v>0</v>
      </c>
      <c r="Y21" s="50">
        <f>SUM(AY21:BC21)-MAX(AY21:BC21)-MIN(AY21:BC21)</f>
        <v>15.799999999999999</v>
      </c>
      <c r="Z21" s="48">
        <v>0.1</v>
      </c>
      <c r="AA21" s="47"/>
      <c r="AB21" s="49">
        <f>+Y21+Z21-AA21/10</f>
        <v>15.899999999999999</v>
      </c>
      <c r="AC21" s="49">
        <f>+S21+AB21</f>
        <v>31.199999999999996</v>
      </c>
      <c r="AD21" s="51">
        <v>2</v>
      </c>
      <c r="AE21" s="47">
        <v>81</v>
      </c>
      <c r="AF21" s="47">
        <v>75</v>
      </c>
      <c r="AG21" s="47">
        <v>99</v>
      </c>
      <c r="AH21" s="47">
        <v>0</v>
      </c>
      <c r="AI21" s="47">
        <v>0</v>
      </c>
      <c r="AJ21" s="50">
        <v>15.6</v>
      </c>
      <c r="AK21" s="48">
        <v>0.1</v>
      </c>
      <c r="AL21" s="47"/>
      <c r="AM21" s="49">
        <v>15.7</v>
      </c>
      <c r="AN21" s="52">
        <v>46.9</v>
      </c>
      <c r="AO21" s="53" t="s">
        <v>52</v>
      </c>
      <c r="AP21" s="54"/>
      <c r="AQ21" s="55">
        <f>IF(AP21="F",IF(AO21="S",AN21,AM21),AC21)</f>
        <v>31.199999999999996</v>
      </c>
      <c r="AR21" s="56">
        <f>IF(SUM(L21:P21)=0,0,ROUND(AVERAGE(L21:P21)/10,2))</f>
        <v>5.04</v>
      </c>
      <c r="AS21" s="57">
        <f>IF(ISNUMBER(L21),L21/10,$AR21)</f>
        <v>7.3</v>
      </c>
      <c r="AT21" s="57">
        <f>IF(ISNUMBER(M21),M21/10,$AR21)</f>
        <v>8</v>
      </c>
      <c r="AU21" s="57">
        <f>IF(ISNUMBER(N21),N21/10,$AR21)</f>
        <v>9.9</v>
      </c>
      <c r="AV21" s="57">
        <f>IF(ISNUMBER(O21),O21/10,$AR21)</f>
        <v>0</v>
      </c>
      <c r="AW21" s="57">
        <f>IF(ISNUMBER(P21),P21/10,$AR21)</f>
        <v>0</v>
      </c>
      <c r="AX21" s="56">
        <f>IF(SUM(T21:X21)=0,0,ROUND(AVERAGE(T21:X21)/10,2))</f>
        <v>5.14</v>
      </c>
      <c r="AY21" s="57">
        <f>IF(ISNUMBER(T21),T21/10,$AX21)</f>
        <v>7.7</v>
      </c>
      <c r="AZ21" s="57">
        <f>IF(ISNUMBER(U21),U21/10,$AX21)</f>
        <v>8.1</v>
      </c>
      <c r="BA21" s="57">
        <f>IF(ISNUMBER(V21),V21/10,$AX21)</f>
        <v>9.9</v>
      </c>
      <c r="BB21" s="57">
        <f>IF(ISNUMBER(W21),W21/10,$AX21)</f>
        <v>0</v>
      </c>
      <c r="BC21" s="57">
        <f>IF(ISNUMBER(X21),X21/10,$AX21)</f>
        <v>0</v>
      </c>
      <c r="BD21" s="58" t="str">
        <f>TEXT(AC21*100,"0000")</f>
        <v>3120</v>
      </c>
      <c r="BE21" s="58" t="str">
        <f>TEXT(AB21*100,"0000")</f>
        <v>1590</v>
      </c>
      <c r="BF21" s="58" t="str">
        <f>TEXT(Y21*100,"0000")</f>
        <v>1580</v>
      </c>
      <c r="BG21" s="58" t="str">
        <f>TEXT(SUM($AY21:$BC21)*100,"0000")</f>
        <v>2570</v>
      </c>
      <c r="BH21" s="58" t="str">
        <f>TEXT((SUM($AY21:$BC21)-SMALL($AY21:$BC21,1))*100,"0000")</f>
        <v>2570</v>
      </c>
      <c r="BI21" s="58" t="str">
        <f>TEXT((SUM($AY21:$BC21)-SMALL($AY21:$BC21,1)-SMALL($AY21:$BC21,2))*100,"0000")</f>
        <v>2570</v>
      </c>
      <c r="BJ21" s="58" t="str">
        <f>TEXT((SUM($AY21:$BC21)-SMALL($AY21:$BC21,1)-SMALL($AY21:$BC21,2)-SMALL($AY21:$BC21,3))*100,"0000")</f>
        <v>1800</v>
      </c>
      <c r="BK21" s="58" t="str">
        <f>TEXT((SUM($AY21:$BC21)-SMALL($AY21:$BC21,1)-SMALL($AY21:$BC21,2)-SMALL($AY21:$BC21,3)-SMALL($AY21:$BC21,4))*100,"0000")</f>
        <v>0990</v>
      </c>
      <c r="BL21" s="56">
        <f>IF(AP21="F",IF(SUM(AE21:AI21)=0,0,ROUND(AVERAGE(AE21:AI21)/10,2)),"")</f>
      </c>
      <c r="BM21" s="57">
        <f>IF($AP21="F",IF(ISNUMBER(AE21),AE21/10,$BL21),"")</f>
      </c>
      <c r="BN21" s="57">
        <f>IF($AP21="F",IF(ISNUMBER(AF21),AF21/10,$BL21),"")</f>
      </c>
      <c r="BO21" s="57">
        <f>IF($AP21="F",IF(ISNUMBER(AG21),AG21/10,$BL21),"")</f>
      </c>
      <c r="BP21" s="57">
        <f>IF($AP21="F",IF(ISNUMBER(AH21),AH21/10,$BL21),"")</f>
      </c>
      <c r="BQ21" s="57">
        <f>IF($AP21="F",IF(ISNUMBER(AI21),AI21/10,$BL21),"")</f>
      </c>
      <c r="BR21" s="58">
        <f>IF(AP21="F",TEXT(AQ21*100,"00000"),"")</f>
      </c>
      <c r="BS21" s="58">
        <f>IF(AP21="F",TEXT(AM21*100,"0000"),"")</f>
      </c>
      <c r="BT21" s="58">
        <f>IF(AP21="F",TEXT(AJ21*100,"0000"),"")</f>
      </c>
      <c r="BU21" s="58">
        <f>IF(AP21="F",TEXT(SUM($BM21:$BQ21)*100,"0000"),"")</f>
      </c>
      <c r="BV21" s="58">
        <f>IF(AP21="F",TEXT((SUM($BM21:$BQ21)-SMALL($BM21:$BQ21,1))*100,"0000"),"")</f>
      </c>
      <c r="BW21" s="58">
        <f>IF(AP21="F",TEXT((SUM($BM21:$BQ21)-SMALL($BM21:$BQ21,1)-SMALL($BM21:$BQ21,2))*100,"0000"),"")</f>
      </c>
      <c r="BX21" s="58">
        <f>IF(AP21="F",TEXT((SUM($BM21:$BQ21)-SMALL($BM21:$BQ21,1)-SMALL($BM21:$BQ21,2)-SMALL($BM21:$BQ21,3))*100,"0000"),"")</f>
      </c>
      <c r="BY21" s="58">
        <f>IF(AP21="F",TEXT((SUM($BM21:$BQ21)-SMALL($BM21:$BQ21,1)-SMALL($BM21:$BQ21,2)-SMALL($BM21:$BQ21,3)-SMALL($BM21:$BQ21,4))*100,"0000"),"")</f>
      </c>
      <c r="BZ21" s="59">
        <f>IF(OR(AND(K21="C",MAX(Z21,AK21)&gt;6),AND(K21="D",MAX(Z21,AK21)&gt;4),AND(K21="E",MAX(Z21,AK21)&gt;2.5),AND(K21="F",MAX(Z21,AK21)&gt;1.5)),"KO","")</f>
      </c>
      <c r="CA21" s="60" t="str">
        <f>IF(AND(COUNT(L21:P21)&gt;0,OR(ISBLANK(K21),K21&lt;&gt;CO21)),"S","")</f>
        <v>S</v>
      </c>
      <c r="CB21" s="61">
        <f>IF(CE21="x",IF(CC21&lt;=0,CD21,200-CC21),"")</f>
        <v>20</v>
      </c>
      <c r="CC21" s="62"/>
      <c r="CD21" s="63">
        <v>20</v>
      </c>
      <c r="CE21" s="64" t="s">
        <v>104</v>
      </c>
      <c r="CF21" s="65" t="str">
        <f>IF(CM21&gt;=1992,"Ž","")</f>
        <v>Ž</v>
      </c>
      <c r="CG21" t="s">
        <v>131</v>
      </c>
      <c r="CH21" t="s">
        <v>132</v>
      </c>
      <c r="CI21" s="66"/>
      <c r="CJ21" t="s">
        <v>107</v>
      </c>
      <c r="CK21" s="67" t="e">
        <f>VLOOKUP(CJ21,Oddíly!$A$1:$B$8,2,0)</f>
        <v>#N/A</v>
      </c>
      <c r="CL21"/>
      <c r="CM21" s="66">
        <v>2003</v>
      </c>
      <c r="CN21" s="68"/>
      <c r="CO21"/>
      <c r="CP21" s="69"/>
      <c r="CQ21" s="22" t="s">
        <v>102</v>
      </c>
      <c r="CS21" s="6" t="e">
        <f>VLOOKUP($F21,pomdr!$A$1:$I$38,CS$5,0)</f>
        <v>#N/A</v>
      </c>
      <c r="CT21" s="6" t="e">
        <f>VLOOKUP($F21,pomdr!$A$1:$I$38,CT$5,0)</f>
        <v>#N/A</v>
      </c>
      <c r="CU21" s="6" t="e">
        <f>VLOOKUP($F21,pomdr!$A$1:$I$38,CU$5,0)</f>
        <v>#N/A</v>
      </c>
      <c r="CV21" s="6" t="e">
        <f>VLOOKUP($F21,pomdr!$A$1:$I$38,CV$5,0)</f>
        <v>#N/A</v>
      </c>
      <c r="CW21" s="6" t="e">
        <f>VLOOKUP($F21,pomdr!$A$1:$I$38,CW$5,0)</f>
        <v>#N/A</v>
      </c>
      <c r="CX21" s="6" t="e">
        <f>VLOOKUP($F21,pomdr!$A$1:$I$38,CX$5,0)</f>
        <v>#N/A</v>
      </c>
      <c r="CY21" s="6" t="e">
        <f>VLOOKUP($F21,pomdr!$A$1:$I$38,CY$5,0)</f>
        <v>#N/A</v>
      </c>
      <c r="CZ21" s="6" t="e">
        <f>VLOOKUP($F21,pomdr!$A$1:$I$38,CZ$5,0)</f>
        <v>#N/A</v>
      </c>
      <c r="DA21" s="6" t="e">
        <f>VLOOKUP($F21,pomdr!$A$1:$I$38,DA$5,0)</f>
        <v>#N/A</v>
      </c>
    </row>
    <row r="22" spans="1:105" ht="15.75" customHeight="1">
      <c r="A22" s="39">
        <f>+A21+1</f>
        <v>2</v>
      </c>
      <c r="C22" s="19">
        <f>IF(AP22="F",CONCATENATE("F-",BR22,"-",,BS22,"-",BT22,"-",BU22,"-",BV22,"-",BW22,"-",BX22,"-",BY22),"")</f>
      </c>
      <c r="D22" s="19" t="str">
        <f>CONCATENATE("Q-",BD22,"-",BE22,"-",BF22,"-",BG22,"-",BH22,"-",BI22,"-",BJ22,"-",BK22)</f>
        <v>Q-3140-1620-1580-2570-2570-2570-1790-0990</v>
      </c>
      <c r="E22" s="40">
        <f>+CB22</f>
        <v>22</v>
      </c>
      <c r="F22" s="41" t="str">
        <f>IF(CE22="x",CONCATENATE(CG22," ",CH22," ",CI22),"")</f>
        <v>Štajnc Marek </v>
      </c>
      <c r="G22" s="42">
        <v>3</v>
      </c>
      <c r="H22" s="43" t="str">
        <f>RIGHT(CONCATENATE(TEXT(CM22,"####")),2)</f>
        <v>01</v>
      </c>
      <c r="I22" s="44" t="str">
        <f>CONCATENATE(CJ22)</f>
        <v>VR</v>
      </c>
      <c r="J22" s="45">
        <f>+CL22</f>
        <v>0</v>
      </c>
      <c r="K22" s="46" t="s">
        <v>130</v>
      </c>
      <c r="L22" s="47">
        <v>76</v>
      </c>
      <c r="M22" s="47">
        <v>76</v>
      </c>
      <c r="N22" s="47">
        <v>99</v>
      </c>
      <c r="O22" s="47">
        <v>0</v>
      </c>
      <c r="P22" s="47">
        <v>0</v>
      </c>
      <c r="Q22" s="48"/>
      <c r="R22" s="47"/>
      <c r="S22" s="49">
        <f>SUM(AS22:AW22)-MAX(AS22:AW22)-MIN(AS22:AW22)-R22/10+Q22</f>
        <v>15.200000000000001</v>
      </c>
      <c r="T22" s="47">
        <v>80</v>
      </c>
      <c r="U22" s="47">
        <v>78</v>
      </c>
      <c r="V22" s="47">
        <v>99</v>
      </c>
      <c r="W22" s="47">
        <v>0</v>
      </c>
      <c r="X22" s="47">
        <v>0</v>
      </c>
      <c r="Y22" s="50">
        <f>SUM(AY22:BC22)-MAX(AY22:BC22)-MIN(AY22:BC22)</f>
        <v>15.799999999999999</v>
      </c>
      <c r="Z22" s="48">
        <v>0.4</v>
      </c>
      <c r="AA22" s="47"/>
      <c r="AB22" s="49">
        <f>+Y22+Z22-AA22/10</f>
        <v>16.2</v>
      </c>
      <c r="AC22" s="49">
        <f>+S22+AB22</f>
        <v>31.4</v>
      </c>
      <c r="AD22" s="51">
        <v>1</v>
      </c>
      <c r="AE22" s="47">
        <v>71</v>
      </c>
      <c r="AF22" s="47">
        <v>73</v>
      </c>
      <c r="AG22" s="47">
        <v>99</v>
      </c>
      <c r="AH22" s="47">
        <v>0</v>
      </c>
      <c r="AI22" s="47">
        <v>0</v>
      </c>
      <c r="AJ22" s="50">
        <v>14.4</v>
      </c>
      <c r="AK22" s="48">
        <v>0.30000000000000004</v>
      </c>
      <c r="AL22" s="47"/>
      <c r="AM22" s="49">
        <v>14.7</v>
      </c>
      <c r="AN22" s="52">
        <v>46.1</v>
      </c>
      <c r="AO22" s="53" t="s">
        <v>52</v>
      </c>
      <c r="AP22" s="54"/>
      <c r="AQ22" s="55">
        <f>IF(AP22="F",IF(AO22="S",AN22,AM22),AC22)</f>
        <v>31.4</v>
      </c>
      <c r="AR22" s="56">
        <f>IF(SUM(L22:P22)=0,0,ROUND(AVERAGE(L22:P22)/10,2))</f>
        <v>5.02</v>
      </c>
      <c r="AS22" s="57">
        <f>IF(ISNUMBER(L22),L22/10,$AR22)</f>
        <v>7.6</v>
      </c>
      <c r="AT22" s="57">
        <f>IF(ISNUMBER(M22),M22/10,$AR22)</f>
        <v>7.6</v>
      </c>
      <c r="AU22" s="57">
        <f>IF(ISNUMBER(N22),N22/10,$AR22)</f>
        <v>9.9</v>
      </c>
      <c r="AV22" s="57">
        <f>IF(ISNUMBER(O22),O22/10,$AR22)</f>
        <v>0</v>
      </c>
      <c r="AW22" s="57">
        <f>IF(ISNUMBER(P22),P22/10,$AR22)</f>
        <v>0</v>
      </c>
      <c r="AX22" s="56">
        <f>IF(SUM(T22:X22)=0,0,ROUND(AVERAGE(T22:X22)/10,2))</f>
        <v>5.14</v>
      </c>
      <c r="AY22" s="57">
        <f>IF(ISNUMBER(T22),T22/10,$AX22)</f>
        <v>8</v>
      </c>
      <c r="AZ22" s="57">
        <f>IF(ISNUMBER(U22),U22/10,$AX22)</f>
        <v>7.8</v>
      </c>
      <c r="BA22" s="57">
        <f>IF(ISNUMBER(V22),V22/10,$AX22)</f>
        <v>9.9</v>
      </c>
      <c r="BB22" s="57">
        <f>IF(ISNUMBER(W22),W22/10,$AX22)</f>
        <v>0</v>
      </c>
      <c r="BC22" s="57">
        <f>IF(ISNUMBER(X22),X22/10,$AX22)</f>
        <v>0</v>
      </c>
      <c r="BD22" s="58" t="str">
        <f>TEXT(AC22*100,"0000")</f>
        <v>3140</v>
      </c>
      <c r="BE22" s="58" t="str">
        <f>TEXT(AB22*100,"0000")</f>
        <v>1620</v>
      </c>
      <c r="BF22" s="58" t="str">
        <f>TEXT(Y22*100,"0000")</f>
        <v>1580</v>
      </c>
      <c r="BG22" s="58" t="str">
        <f>TEXT(SUM($AY22:$BC22)*100,"0000")</f>
        <v>2570</v>
      </c>
      <c r="BH22" s="58" t="str">
        <f>TEXT((SUM($AY22:$BC22)-SMALL($AY22:$BC22,1))*100,"0000")</f>
        <v>2570</v>
      </c>
      <c r="BI22" s="58" t="str">
        <f>TEXT((SUM($AY22:$BC22)-SMALL($AY22:$BC22,1)-SMALL($AY22:$BC22,2))*100,"0000")</f>
        <v>2570</v>
      </c>
      <c r="BJ22" s="58" t="str">
        <f>TEXT((SUM($AY22:$BC22)-SMALL($AY22:$BC22,1)-SMALL($AY22:$BC22,2)-SMALL($AY22:$BC22,3))*100,"0000")</f>
        <v>1790</v>
      </c>
      <c r="BK22" s="58" t="str">
        <f>TEXT((SUM($AY22:$BC22)-SMALL($AY22:$BC22,1)-SMALL($AY22:$BC22,2)-SMALL($AY22:$BC22,3)-SMALL($AY22:$BC22,4))*100,"0000")</f>
        <v>0990</v>
      </c>
      <c r="BL22" s="56">
        <f>IF(AP22="F",IF(SUM(AE22:AI22)=0,0,ROUND(AVERAGE(AE22:AI22)/10,2)),"")</f>
      </c>
      <c r="BM22" s="57">
        <f>IF($AP22="F",IF(ISNUMBER(AE22),AE22/10,$BL22),"")</f>
      </c>
      <c r="BN22" s="57">
        <f>IF($AP22="F",IF(ISNUMBER(AF22),AF22/10,$BL22),"")</f>
      </c>
      <c r="BO22" s="57">
        <f>IF($AP22="F",IF(ISNUMBER(AG22),AG22/10,$BL22),"")</f>
      </c>
      <c r="BP22" s="57">
        <f>IF($AP22="F",IF(ISNUMBER(AH22),AH22/10,$BL22),"")</f>
      </c>
      <c r="BQ22" s="57">
        <f>IF($AP22="F",IF(ISNUMBER(AI22),AI22/10,$BL22),"")</f>
      </c>
      <c r="BR22" s="58">
        <f>IF(AP22="F",TEXT(AQ22*100,"00000"),"")</f>
      </c>
      <c r="BS22" s="58">
        <f>IF(AP22="F",TEXT(AM22*100,"0000"),"")</f>
      </c>
      <c r="BT22" s="58">
        <f>IF(AP22="F",TEXT(AJ22*100,"0000"),"")</f>
      </c>
      <c r="BU22" s="58">
        <f>IF(AP22="F",TEXT(SUM($BM22:$BQ22)*100,"0000"),"")</f>
      </c>
      <c r="BV22" s="58">
        <f>IF(AP22="F",TEXT((SUM($BM22:$BQ22)-SMALL($BM22:$BQ22,1))*100,"0000"),"")</f>
      </c>
      <c r="BW22" s="58">
        <f>IF(AP22="F",TEXT((SUM($BM22:$BQ22)-SMALL($BM22:$BQ22,1)-SMALL($BM22:$BQ22,2))*100,"0000"),"")</f>
      </c>
      <c r="BX22" s="58">
        <f>IF(AP22="F",TEXT((SUM($BM22:$BQ22)-SMALL($BM22:$BQ22,1)-SMALL($BM22:$BQ22,2)-SMALL($BM22:$BQ22,3))*100,"0000"),"")</f>
      </c>
      <c r="BY22" s="58">
        <f>IF(AP22="F",TEXT((SUM($BM22:$BQ22)-SMALL($BM22:$BQ22,1)-SMALL($BM22:$BQ22,2)-SMALL($BM22:$BQ22,3)-SMALL($BM22:$BQ22,4))*100,"0000"),"")</f>
      </c>
      <c r="BZ22" s="59">
        <f>IF(OR(AND(K22="C",MAX(Z22,AK22)&gt;6),AND(K22="D",MAX(Z22,AK22)&gt;4),AND(K22="E",MAX(Z22,AK22)&gt;2.5),AND(K22="F",MAX(Z22,AK22)&gt;1.5)),"KO","")</f>
      </c>
      <c r="CA22" s="60" t="str">
        <f>IF(AND(COUNT(L22:P22)&gt;0,OR(ISBLANK(K22),K22&lt;&gt;CO22)),"S","")</f>
        <v>S</v>
      </c>
      <c r="CB22" s="61">
        <f>IF(CE22="x",IF(CC22&lt;=0,CD22,200-CC22),"")</f>
        <v>22</v>
      </c>
      <c r="CC22" s="62"/>
      <c r="CD22" s="63">
        <v>22</v>
      </c>
      <c r="CE22" s="64" t="s">
        <v>104</v>
      </c>
      <c r="CF22" s="65" t="str">
        <f>IF(CM22&gt;=1992,"Ž","")</f>
        <v>Ž</v>
      </c>
      <c r="CG22" t="s">
        <v>133</v>
      </c>
      <c r="CH22" t="s">
        <v>134</v>
      </c>
      <c r="CI22" s="66"/>
      <c r="CJ22" t="s">
        <v>135</v>
      </c>
      <c r="CK22" s="67" t="s">
        <v>136</v>
      </c>
      <c r="CL22"/>
      <c r="CM22" s="66">
        <v>2001</v>
      </c>
      <c r="CN22" s="68"/>
      <c r="CO22"/>
      <c r="CP22" s="69"/>
      <c r="CQ22" s="22" t="s">
        <v>102</v>
      </c>
      <c r="CS22" s="6" t="e">
        <f>VLOOKUP($F22,pomdr!$A$1:$I$38,CS$5,0)</f>
        <v>#N/A</v>
      </c>
      <c r="CT22" s="6" t="e">
        <f>VLOOKUP($F22,pomdr!$A$1:$I$38,CT$5,0)</f>
        <v>#N/A</v>
      </c>
      <c r="CU22" s="6" t="e">
        <f>VLOOKUP($F22,pomdr!$A$1:$I$38,CU$5,0)</f>
        <v>#N/A</v>
      </c>
      <c r="CV22" s="6" t="e">
        <f>VLOOKUP($F22,pomdr!$A$1:$I$38,CV$5,0)</f>
        <v>#N/A</v>
      </c>
      <c r="CW22" s="6" t="e">
        <f>VLOOKUP($F22,pomdr!$A$1:$I$38,CW$5,0)</f>
        <v>#N/A</v>
      </c>
      <c r="CX22" s="6" t="e">
        <f>VLOOKUP($F22,pomdr!$A$1:$I$38,CX$5,0)</f>
        <v>#N/A</v>
      </c>
      <c r="CY22" s="6" t="e">
        <f>VLOOKUP($F22,pomdr!$A$1:$I$38,CY$5,0)</f>
        <v>#N/A</v>
      </c>
      <c r="CZ22" s="6" t="e">
        <f>VLOOKUP($F22,pomdr!$A$1:$I$38,CZ$5,0)</f>
        <v>#N/A</v>
      </c>
      <c r="DA22" s="6" t="e">
        <f>VLOOKUP($F22,pomdr!$A$1:$I$38,DA$5,0)</f>
        <v>#N/A</v>
      </c>
    </row>
    <row r="23" spans="1:105" ht="15.75" customHeight="1">
      <c r="A23" s="39">
        <f>+A22+1</f>
        <v>3</v>
      </c>
      <c r="C23" s="19">
        <f>IF(AP23="F",CONCATENATE("F-",BR23,"-",,BS23,"-",BT23,"-",BU23,"-",BV23,"-",BW23,"-",BX23,"-",BY23),"")</f>
      </c>
      <c r="D23" s="19" t="str">
        <f>CONCATENATE("Q-",BD23,"-",BE23,"-",BF23,"-",BG23,"-",BH23,"-",BI23,"-",BJ23,"-",BK23)</f>
        <v>Q-2640-1390-1380-2370-2370-2370-1680-0990</v>
      </c>
      <c r="E23" s="40">
        <f>+CB23</f>
        <v>34</v>
      </c>
      <c r="F23" s="41" t="str">
        <f>IF(CE23="x",CONCATENATE(CG23," ",CH23," ",CI23),"")</f>
        <v>Smejkalová Vanda </v>
      </c>
      <c r="G23" s="42">
        <v>6</v>
      </c>
      <c r="H23" s="43" t="str">
        <f>RIGHT(CONCATENATE(TEXT(CM23,"####")),2)</f>
        <v>03</v>
      </c>
      <c r="I23" s="44" t="str">
        <f>CONCATENATE(CJ23)</f>
        <v>DKR</v>
      </c>
      <c r="J23" s="45">
        <f>+CL23</f>
        <v>0</v>
      </c>
      <c r="K23" s="46" t="s">
        <v>130</v>
      </c>
      <c r="L23" s="47">
        <v>56</v>
      </c>
      <c r="M23" s="47">
        <v>69</v>
      </c>
      <c r="N23" s="47">
        <v>99</v>
      </c>
      <c r="O23" s="47">
        <v>0</v>
      </c>
      <c r="P23" s="47">
        <v>0</v>
      </c>
      <c r="Q23" s="48"/>
      <c r="R23" s="47"/>
      <c r="S23" s="49">
        <f>SUM(AS23:AW23)-MAX(AS23:AW23)-MIN(AS23:AW23)-R23/10+Q23</f>
        <v>12.499999999999998</v>
      </c>
      <c r="T23" s="47">
        <v>69</v>
      </c>
      <c r="U23" s="47">
        <v>69</v>
      </c>
      <c r="V23" s="47">
        <v>99</v>
      </c>
      <c r="W23" s="47">
        <v>0</v>
      </c>
      <c r="X23" s="47">
        <v>0</v>
      </c>
      <c r="Y23" s="50">
        <f>SUM(AY23:BC23)-MAX(AY23:BC23)-MIN(AY23:BC23)</f>
        <v>13.800000000000002</v>
      </c>
      <c r="Z23" s="48">
        <v>0.1</v>
      </c>
      <c r="AA23" s="47"/>
      <c r="AB23" s="49">
        <f>+Y23+Z23-AA23/10</f>
        <v>13.900000000000002</v>
      </c>
      <c r="AC23" s="49">
        <f>+S23+AB23</f>
        <v>26.4</v>
      </c>
      <c r="AD23" s="51">
        <v>3</v>
      </c>
      <c r="AE23" s="47">
        <v>80</v>
      </c>
      <c r="AF23" s="47">
        <v>72</v>
      </c>
      <c r="AG23" s="47">
        <v>99</v>
      </c>
      <c r="AH23" s="47">
        <v>0</v>
      </c>
      <c r="AI23" s="47">
        <v>0</v>
      </c>
      <c r="AJ23" s="50">
        <v>15.2</v>
      </c>
      <c r="AK23" s="48">
        <v>0.1</v>
      </c>
      <c r="AL23" s="47"/>
      <c r="AM23" s="49">
        <v>15.3</v>
      </c>
      <c r="AN23" s="52">
        <v>41.7</v>
      </c>
      <c r="AO23" s="53" t="s">
        <v>52</v>
      </c>
      <c r="AP23" s="54"/>
      <c r="AQ23" s="55">
        <f>IF(AP23="F",IF(AO23="S",AN23,AM23),AC23)</f>
        <v>26.4</v>
      </c>
      <c r="AR23" s="56">
        <f>IF(SUM(L23:P23)=0,0,ROUND(AVERAGE(L23:P23)/10,2))</f>
        <v>4.48</v>
      </c>
      <c r="AS23" s="57">
        <f>IF(ISNUMBER(L23),L23/10,$AR23)</f>
        <v>5.6</v>
      </c>
      <c r="AT23" s="57">
        <f>IF(ISNUMBER(M23),M23/10,$AR23)</f>
        <v>6.9</v>
      </c>
      <c r="AU23" s="57">
        <f>IF(ISNUMBER(N23),N23/10,$AR23)</f>
        <v>9.9</v>
      </c>
      <c r="AV23" s="57">
        <f>IF(ISNUMBER(O23),O23/10,$AR23)</f>
        <v>0</v>
      </c>
      <c r="AW23" s="57">
        <f>IF(ISNUMBER(P23),P23/10,$AR23)</f>
        <v>0</v>
      </c>
      <c r="AX23" s="56">
        <f>IF(SUM(T23:X23)=0,0,ROUND(AVERAGE(T23:X23)/10,2))</f>
        <v>4.74</v>
      </c>
      <c r="AY23" s="57">
        <f>IF(ISNUMBER(T23),T23/10,$AX23)</f>
        <v>6.9</v>
      </c>
      <c r="AZ23" s="57">
        <f>IF(ISNUMBER(U23),U23/10,$AX23)</f>
        <v>6.9</v>
      </c>
      <c r="BA23" s="57">
        <f>IF(ISNUMBER(V23),V23/10,$AX23)</f>
        <v>9.9</v>
      </c>
      <c r="BB23" s="57">
        <f>IF(ISNUMBER(W23),W23/10,$AX23)</f>
        <v>0</v>
      </c>
      <c r="BC23" s="57">
        <f>IF(ISNUMBER(X23),X23/10,$AX23)</f>
        <v>0</v>
      </c>
      <c r="BD23" s="58" t="str">
        <f>TEXT(AC23*100,"0000")</f>
        <v>2640</v>
      </c>
      <c r="BE23" s="58" t="str">
        <f>TEXT(AB23*100,"0000")</f>
        <v>1390</v>
      </c>
      <c r="BF23" s="58" t="str">
        <f>TEXT(Y23*100,"0000")</f>
        <v>1380</v>
      </c>
      <c r="BG23" s="58" t="str">
        <f>TEXT(SUM($AY23:$BC23)*100,"0000")</f>
        <v>2370</v>
      </c>
      <c r="BH23" s="58" t="str">
        <f>TEXT((SUM($AY23:$BC23)-SMALL($AY23:$BC23,1))*100,"0000")</f>
        <v>2370</v>
      </c>
      <c r="BI23" s="58" t="str">
        <f>TEXT((SUM($AY23:$BC23)-SMALL($AY23:$BC23,1)-SMALL($AY23:$BC23,2))*100,"0000")</f>
        <v>2370</v>
      </c>
      <c r="BJ23" s="58" t="str">
        <f>TEXT((SUM($AY23:$BC23)-SMALL($AY23:$BC23,1)-SMALL($AY23:$BC23,2)-SMALL($AY23:$BC23,3))*100,"0000")</f>
        <v>1680</v>
      </c>
      <c r="BK23" s="58" t="str">
        <f>TEXT((SUM($AY23:$BC23)-SMALL($AY23:$BC23,1)-SMALL($AY23:$BC23,2)-SMALL($AY23:$BC23,3)-SMALL($AY23:$BC23,4))*100,"0000")</f>
        <v>0990</v>
      </c>
      <c r="BL23" s="56">
        <f>IF(AP23="F",IF(SUM(AE23:AI23)=0,0,ROUND(AVERAGE(AE23:AI23)/10,2)),"")</f>
      </c>
      <c r="BM23" s="57">
        <f>IF($AP23="F",IF(ISNUMBER(AE23),AE23/10,$BL23),"")</f>
      </c>
      <c r="BN23" s="57">
        <f>IF($AP23="F",IF(ISNUMBER(AF23),AF23/10,$BL23),"")</f>
      </c>
      <c r="BO23" s="57">
        <f>IF($AP23="F",IF(ISNUMBER(AG23),AG23/10,$BL23),"")</f>
      </c>
      <c r="BP23" s="57">
        <f>IF($AP23="F",IF(ISNUMBER(AH23),AH23/10,$BL23),"")</f>
      </c>
      <c r="BQ23" s="57">
        <f>IF($AP23="F",IF(ISNUMBER(AI23),AI23/10,$BL23),"")</f>
      </c>
      <c r="BR23" s="58">
        <f>IF(AP23="F",TEXT(AQ23*100,"00000"),"")</f>
      </c>
      <c r="BS23" s="58">
        <f>IF(AP23="F",TEXT(AM23*100,"0000"),"")</f>
      </c>
      <c r="BT23" s="58">
        <f>IF(AP23="F",TEXT(AJ23*100,"0000"),"")</f>
      </c>
      <c r="BU23" s="58">
        <f>IF(AP23="F",TEXT(SUM($BM23:$BQ23)*100,"0000"),"")</f>
      </c>
      <c r="BV23" s="58">
        <f>IF(AP23="F",TEXT((SUM($BM23:$BQ23)-SMALL($BM23:$BQ23,1))*100,"0000"),"")</f>
      </c>
      <c r="BW23" s="58">
        <f>IF(AP23="F",TEXT((SUM($BM23:$BQ23)-SMALL($BM23:$BQ23,1)-SMALL($BM23:$BQ23,2))*100,"0000"),"")</f>
      </c>
      <c r="BX23" s="58">
        <f>IF(AP23="F",TEXT((SUM($BM23:$BQ23)-SMALL($BM23:$BQ23,1)-SMALL($BM23:$BQ23,2)-SMALL($BM23:$BQ23,3))*100,"0000"),"")</f>
      </c>
      <c r="BY23" s="58">
        <f>IF(AP23="F",TEXT((SUM($BM23:$BQ23)-SMALL($BM23:$BQ23,1)-SMALL($BM23:$BQ23,2)-SMALL($BM23:$BQ23,3)-SMALL($BM23:$BQ23,4))*100,"0000"),"")</f>
      </c>
      <c r="BZ23" s="59">
        <f>IF(OR(AND(K23="C",MAX(Z23,AK23)&gt;6),AND(K23="D",MAX(Z23,AK23)&gt;4),AND(K23="E",MAX(Z23,AK23)&gt;2.5),AND(K23="F",MAX(Z23,AK23)&gt;1.5)),"KO","")</f>
      </c>
      <c r="CA23" s="60" t="str">
        <f>IF(AND(COUNT(L23:P23)&gt;0,OR(ISBLANK(K23),K23&lt;&gt;CO23)),"S","")</f>
        <v>S</v>
      </c>
      <c r="CB23" s="61">
        <f>IF(CE23="x",IF(CC23&lt;=0,CD23,200-CC23),"")</f>
        <v>34</v>
      </c>
      <c r="CC23" s="62"/>
      <c r="CD23" s="63">
        <v>34</v>
      </c>
      <c r="CE23" s="64" t="s">
        <v>104</v>
      </c>
      <c r="CF23" s="65" t="str">
        <f>IF(CM23&gt;=1992,"Ž","")</f>
        <v>Ž</v>
      </c>
      <c r="CG23" t="s">
        <v>137</v>
      </c>
      <c r="CH23" t="s">
        <v>138</v>
      </c>
      <c r="CI23" s="9"/>
      <c r="CJ23" t="s">
        <v>107</v>
      </c>
      <c r="CK23" s="67" t="e">
        <f>VLOOKUP(CJ23,Oddíly!$A$1:$B$8,2,0)</f>
        <v>#N/A</v>
      </c>
      <c r="CL23"/>
      <c r="CM23" s="9">
        <v>2003</v>
      </c>
      <c r="CN23" s="68">
        <v>33716</v>
      </c>
      <c r="CO23"/>
      <c r="CP23" s="69"/>
      <c r="CQ23" s="22" t="s">
        <v>102</v>
      </c>
      <c r="CS23" s="6" t="e">
        <f>VLOOKUP($F23,pomdr!$A$1:$I$38,CS$5,0)</f>
        <v>#N/A</v>
      </c>
      <c r="CT23" s="6" t="e">
        <f>VLOOKUP($F23,pomdr!$A$1:$I$38,CT$5,0)</f>
        <v>#N/A</v>
      </c>
      <c r="CU23" s="6" t="e">
        <f>VLOOKUP($F23,pomdr!$A$1:$I$38,CU$5,0)</f>
        <v>#N/A</v>
      </c>
      <c r="CV23" s="6" t="e">
        <f>VLOOKUP($F23,pomdr!$A$1:$I$38,CV$5,0)</f>
        <v>#N/A</v>
      </c>
      <c r="CW23" s="6" t="e">
        <f>VLOOKUP($F23,pomdr!$A$1:$I$38,CW$5,0)</f>
        <v>#N/A</v>
      </c>
      <c r="CX23" s="6" t="e">
        <f>VLOOKUP($F23,pomdr!$A$1:$I$38,CX$5,0)</f>
        <v>#N/A</v>
      </c>
      <c r="CY23" s="6" t="e">
        <f>VLOOKUP($F23,pomdr!$A$1:$I$38,CY$5,0)</f>
        <v>#N/A</v>
      </c>
      <c r="CZ23" s="6" t="e">
        <f>VLOOKUP($F23,pomdr!$A$1:$I$38,CZ$5,0)</f>
        <v>#N/A</v>
      </c>
      <c r="DA23" s="6" t="e">
        <f>VLOOKUP($F23,pomdr!$A$1:$I$38,DA$5,0)</f>
        <v>#N/A</v>
      </c>
    </row>
    <row r="24" spans="1:105" ht="15.75" customHeight="1">
      <c r="A24" s="39">
        <f>+A23+1</f>
        <v>4</v>
      </c>
      <c r="C24" s="19">
        <f>IF(AP24="F",CONCATENATE("F-",BR24,"-",,BS24,"-",BT24,"-",BU24,"-",BV24,"-",BW24,"-",BX24,"-",BY24),"")</f>
      </c>
      <c r="D24" s="19" t="str">
        <f>CONCATENATE("Q-",BD24,"-",BE24,"-",BF24,"-",BG24,"-",BH24,"-",BI24,"-",BJ24,"-",BK24)</f>
        <v>Q-2590-1370-1360-2350-2350-2350-1680-0990</v>
      </c>
      <c r="E24" s="40">
        <f>+CB24</f>
        <v>11</v>
      </c>
      <c r="F24" s="41" t="str">
        <f>IF(CE24="x",CONCATENATE(CG24," ",CH24," ",CI24),"")</f>
        <v>Hrnčířová Michaela </v>
      </c>
      <c r="G24" s="42">
        <v>4</v>
      </c>
      <c r="H24" s="43" t="str">
        <f>RIGHT(CONCATENATE(TEXT(CM24,"####")),2)</f>
        <v>02</v>
      </c>
      <c r="I24" s="44" t="str">
        <f>CONCATENATE(CJ24)</f>
        <v>DKR</v>
      </c>
      <c r="J24" s="45">
        <f>+CL24</f>
        <v>0</v>
      </c>
      <c r="K24" s="46" t="s">
        <v>130</v>
      </c>
      <c r="L24" s="47">
        <v>61</v>
      </c>
      <c r="M24" s="47">
        <v>61</v>
      </c>
      <c r="N24" s="47">
        <v>99</v>
      </c>
      <c r="O24" s="47">
        <v>0</v>
      </c>
      <c r="P24" s="47">
        <v>0</v>
      </c>
      <c r="Q24" s="48"/>
      <c r="R24" s="47"/>
      <c r="S24" s="49">
        <f>SUM(AS24:AW24)-MAX(AS24:AW24)-MIN(AS24:AW24)-R24/10+Q24</f>
        <v>12.200000000000001</v>
      </c>
      <c r="T24" s="47">
        <v>67</v>
      </c>
      <c r="U24" s="47">
        <v>69</v>
      </c>
      <c r="V24" s="47">
        <v>99</v>
      </c>
      <c r="W24" s="47">
        <v>0</v>
      </c>
      <c r="X24" s="47">
        <v>0</v>
      </c>
      <c r="Y24" s="50">
        <f>SUM(AY24:BC24)-MAX(AY24:BC24)-MIN(AY24:BC24)</f>
        <v>13.6</v>
      </c>
      <c r="Z24" s="48">
        <v>0.1</v>
      </c>
      <c r="AA24" s="47"/>
      <c r="AB24" s="49">
        <f>+Y24+Z24-AA24/10</f>
        <v>13.7</v>
      </c>
      <c r="AC24" s="49">
        <f>+S24+AB24</f>
        <v>25.9</v>
      </c>
      <c r="AD24" s="51">
        <v>4</v>
      </c>
      <c r="AE24" s="47">
        <v>71</v>
      </c>
      <c r="AF24" s="47">
        <v>68</v>
      </c>
      <c r="AG24" s="47">
        <v>99</v>
      </c>
      <c r="AH24" s="47">
        <v>0</v>
      </c>
      <c r="AI24" s="47">
        <v>0</v>
      </c>
      <c r="AJ24" s="50">
        <v>13.9</v>
      </c>
      <c r="AK24" s="48">
        <v>0.1</v>
      </c>
      <c r="AL24" s="47"/>
      <c r="AM24" s="49">
        <v>14</v>
      </c>
      <c r="AN24" s="52">
        <v>39.9</v>
      </c>
      <c r="AO24" s="53" t="s">
        <v>52</v>
      </c>
      <c r="AP24" s="54"/>
      <c r="AQ24" s="55">
        <f>IF(AP24="F",IF(AO24="S",AN24,AM24),AC24)</f>
        <v>25.9</v>
      </c>
      <c r="AR24" s="56">
        <f>IF(SUM(L24:P24)=0,0,ROUND(AVERAGE(L24:P24)/10,2))</f>
        <v>4.42</v>
      </c>
      <c r="AS24" s="57">
        <f>IF(ISNUMBER(L24),L24/10,$AR24)</f>
        <v>6.1</v>
      </c>
      <c r="AT24" s="57">
        <f>IF(ISNUMBER(M24),M24/10,$AR24)</f>
        <v>6.1</v>
      </c>
      <c r="AU24" s="57">
        <f>IF(ISNUMBER(N24),N24/10,$AR24)</f>
        <v>9.9</v>
      </c>
      <c r="AV24" s="57">
        <f>IF(ISNUMBER(O24),O24/10,$AR24)</f>
        <v>0</v>
      </c>
      <c r="AW24" s="57">
        <f>IF(ISNUMBER(P24),P24/10,$AR24)</f>
        <v>0</v>
      </c>
      <c r="AX24" s="56">
        <f>IF(SUM(T24:X24)=0,0,ROUND(AVERAGE(T24:X24)/10,2))</f>
        <v>4.7</v>
      </c>
      <c r="AY24" s="57">
        <f>IF(ISNUMBER(T24),T24/10,$AX24)</f>
        <v>6.7</v>
      </c>
      <c r="AZ24" s="57">
        <f>IF(ISNUMBER(U24),U24/10,$AX24)</f>
        <v>6.9</v>
      </c>
      <c r="BA24" s="57">
        <f>IF(ISNUMBER(V24),V24/10,$AX24)</f>
        <v>9.9</v>
      </c>
      <c r="BB24" s="57">
        <f>IF(ISNUMBER(W24),W24/10,$AX24)</f>
        <v>0</v>
      </c>
      <c r="BC24" s="57">
        <f>IF(ISNUMBER(X24),X24/10,$AX24)</f>
        <v>0</v>
      </c>
      <c r="BD24" s="58" t="str">
        <f>TEXT(AC24*100,"0000")</f>
        <v>2590</v>
      </c>
      <c r="BE24" s="58" t="str">
        <f>TEXT(AB24*100,"0000")</f>
        <v>1370</v>
      </c>
      <c r="BF24" s="58" t="str">
        <f>TEXT(Y24*100,"0000")</f>
        <v>1360</v>
      </c>
      <c r="BG24" s="58" t="str">
        <f>TEXT(SUM($AY24:$BC24)*100,"0000")</f>
        <v>2350</v>
      </c>
      <c r="BH24" s="58" t="str">
        <f>TEXT((SUM($AY24:$BC24)-SMALL($AY24:$BC24,1))*100,"0000")</f>
        <v>2350</v>
      </c>
      <c r="BI24" s="58" t="str">
        <f>TEXT((SUM($AY24:$BC24)-SMALL($AY24:$BC24,1)-SMALL($AY24:$BC24,2))*100,"0000")</f>
        <v>2350</v>
      </c>
      <c r="BJ24" s="58" t="str">
        <f>TEXT((SUM($AY24:$BC24)-SMALL($AY24:$BC24,1)-SMALL($AY24:$BC24,2)-SMALL($AY24:$BC24,3))*100,"0000")</f>
        <v>1680</v>
      </c>
      <c r="BK24" s="58" t="str">
        <f>TEXT((SUM($AY24:$BC24)-SMALL($AY24:$BC24,1)-SMALL($AY24:$BC24,2)-SMALL($AY24:$BC24,3)-SMALL($AY24:$BC24,4))*100,"0000")</f>
        <v>0990</v>
      </c>
      <c r="BL24" s="56">
        <f>IF(AP24="F",IF(SUM(AE24:AI24)=0,0,ROUND(AVERAGE(AE24:AI24)/10,2)),"")</f>
      </c>
      <c r="BM24" s="57">
        <f>IF($AP24="F",IF(ISNUMBER(AE24),AE24/10,$BL24),"")</f>
      </c>
      <c r="BN24" s="57">
        <f>IF($AP24="F",IF(ISNUMBER(AF24),AF24/10,$BL24),"")</f>
      </c>
      <c r="BO24" s="57">
        <f>IF($AP24="F",IF(ISNUMBER(AG24),AG24/10,$BL24),"")</f>
      </c>
      <c r="BP24" s="57">
        <f>IF($AP24="F",IF(ISNUMBER(AH24),AH24/10,$BL24),"")</f>
      </c>
      <c r="BQ24" s="57">
        <f>IF($AP24="F",IF(ISNUMBER(AI24),AI24/10,$BL24),"")</f>
      </c>
      <c r="BR24" s="58">
        <f>IF(AP24="F",TEXT(AQ24*100,"00000"),"")</f>
      </c>
      <c r="BS24" s="58">
        <f>IF(AP24="F",TEXT(AM24*100,"0000"),"")</f>
      </c>
      <c r="BT24" s="58">
        <f>IF(AP24="F",TEXT(AJ24*100,"0000"),"")</f>
      </c>
      <c r="BU24" s="58">
        <f>IF(AP24="F",TEXT(SUM($BM24:$BQ24)*100,"0000"),"")</f>
      </c>
      <c r="BV24" s="58">
        <f>IF(AP24="F",TEXT((SUM($BM24:$BQ24)-SMALL($BM24:$BQ24,1))*100,"0000"),"")</f>
      </c>
      <c r="BW24" s="58">
        <f>IF(AP24="F",TEXT((SUM($BM24:$BQ24)-SMALL($BM24:$BQ24,1)-SMALL($BM24:$BQ24,2))*100,"0000"),"")</f>
      </c>
      <c r="BX24" s="58">
        <f>IF(AP24="F",TEXT((SUM($BM24:$BQ24)-SMALL($BM24:$BQ24,1)-SMALL($BM24:$BQ24,2)-SMALL($BM24:$BQ24,3))*100,"0000"),"")</f>
      </c>
      <c r="BY24" s="58">
        <f>IF(AP24="F",TEXT((SUM($BM24:$BQ24)-SMALL($BM24:$BQ24,1)-SMALL($BM24:$BQ24,2)-SMALL($BM24:$BQ24,3)-SMALL($BM24:$BQ24,4))*100,"0000"),"")</f>
      </c>
      <c r="BZ24" s="59">
        <f>IF(OR(AND(K24="C",MAX(Z24,AK24)&gt;6),AND(K24="D",MAX(Z24,AK24)&gt;4),AND(K24="E",MAX(Z24,AK24)&gt;2.5),AND(K24="F",MAX(Z24,AK24)&gt;1.5)),"KO","")</f>
      </c>
      <c r="CA24" s="60" t="str">
        <f>IF(AND(COUNT(L24:P24)&gt;0,OR(ISBLANK(K24),K24&lt;&gt;CO24)),"S","")</f>
        <v>S</v>
      </c>
      <c r="CB24" s="61">
        <f>IF(CE24="x",IF(CC24&lt;=0,CD24,200-CC24),"")</f>
        <v>11</v>
      </c>
      <c r="CC24" s="62"/>
      <c r="CD24" s="63">
        <v>11</v>
      </c>
      <c r="CE24" s="64" t="s">
        <v>104</v>
      </c>
      <c r="CF24" s="65" t="str">
        <f>IF(CM24&gt;=1992,"Ž","")</f>
        <v>Ž</v>
      </c>
      <c r="CG24" t="s">
        <v>139</v>
      </c>
      <c r="CH24" t="s">
        <v>140</v>
      </c>
      <c r="CI24" s="66"/>
      <c r="CJ24" t="s">
        <v>107</v>
      </c>
      <c r="CK24" s="67"/>
      <c r="CL24"/>
      <c r="CM24" s="66">
        <v>2002</v>
      </c>
      <c r="CN24" s="68"/>
      <c r="CO24"/>
      <c r="CP24" s="69"/>
      <c r="CQ24" s="22" t="s">
        <v>102</v>
      </c>
      <c r="CS24" s="6" t="e">
        <f>VLOOKUP($F24,pomdr!$A$1:$I$38,CS$5,0)</f>
        <v>#N/A</v>
      </c>
      <c r="CT24" s="6" t="e">
        <f>VLOOKUP($F24,pomdr!$A$1:$I$38,CT$5,0)</f>
        <v>#N/A</v>
      </c>
      <c r="CU24" s="6" t="e">
        <f>VLOOKUP($F24,pomdr!$A$1:$I$38,CU$5,0)</f>
        <v>#N/A</v>
      </c>
      <c r="CV24" s="6" t="e">
        <f>VLOOKUP($F24,pomdr!$A$1:$I$38,CV$5,0)</f>
        <v>#N/A</v>
      </c>
      <c r="CW24" s="6" t="e">
        <f>VLOOKUP($F24,pomdr!$A$1:$I$38,CW$5,0)</f>
        <v>#N/A</v>
      </c>
      <c r="CX24" s="6" t="e">
        <f>VLOOKUP($F24,pomdr!$A$1:$I$38,CX$5,0)</f>
        <v>#N/A</v>
      </c>
      <c r="CY24" s="6" t="e">
        <f>VLOOKUP($F24,pomdr!$A$1:$I$38,CY$5,0)</f>
        <v>#N/A</v>
      </c>
      <c r="CZ24" s="6" t="e">
        <f>VLOOKUP($F24,pomdr!$A$1:$I$38,CZ$5,0)</f>
        <v>#N/A</v>
      </c>
      <c r="DA24" s="6" t="e">
        <f>VLOOKUP($F24,pomdr!$A$1:$I$38,DA$5,0)</f>
        <v>#N/A</v>
      </c>
    </row>
    <row r="25" spans="1:105" ht="15.75" customHeight="1">
      <c r="A25" s="39">
        <f>+A24+1</f>
        <v>5</v>
      </c>
      <c r="C25" s="19">
        <f>IF(AP25="F",CONCATENATE("F-",BR25,"-",,BS25,"-",BT25,"-",BU25,"-",BV25,"-",BW25,"-",BX25,"-",BY25),"")</f>
      </c>
      <c r="D25" s="19" t="str">
        <f>CONCATENATE("Q-",BD25,"-",BE25,"-",BF25,"-",BG25,"-",BH25,"-",BI25,"-",BJ25,"-",BK25)</f>
        <v>Q-2500-1440-1430-2420-2420-2420-1750-0990</v>
      </c>
      <c r="E25" s="40">
        <f>+CB25</f>
        <v>14</v>
      </c>
      <c r="F25" s="41" t="str">
        <f>IF(CE25="x",CONCATENATE(CG25," ",CH25," ",CI25),"")</f>
        <v>Novák Petr </v>
      </c>
      <c r="G25" s="42">
        <v>1</v>
      </c>
      <c r="H25" s="43" t="str">
        <f>RIGHT(CONCATENATE(TEXT(CM25,"####")),2)</f>
        <v>03</v>
      </c>
      <c r="I25" s="44" t="str">
        <f>CONCATENATE(CJ25)</f>
        <v>DKR</v>
      </c>
      <c r="J25" s="45">
        <f>+CL25</f>
        <v>0</v>
      </c>
      <c r="K25" s="46" t="s">
        <v>130</v>
      </c>
      <c r="L25" s="47">
        <v>54</v>
      </c>
      <c r="M25" s="47">
        <v>52</v>
      </c>
      <c r="N25" s="47">
        <v>99</v>
      </c>
      <c r="O25" s="47">
        <v>0</v>
      </c>
      <c r="P25" s="47">
        <v>0</v>
      </c>
      <c r="Q25" s="48"/>
      <c r="R25" s="47"/>
      <c r="S25" s="49">
        <f>SUM(AS25:AW25)-MAX(AS25:AW25)-MIN(AS25:AW25)-R25/10+Q25</f>
        <v>10.6</v>
      </c>
      <c r="T25" s="47">
        <v>76</v>
      </c>
      <c r="U25" s="47">
        <v>67</v>
      </c>
      <c r="V25" s="47">
        <v>99</v>
      </c>
      <c r="W25" s="47">
        <v>0</v>
      </c>
      <c r="X25" s="47">
        <v>0</v>
      </c>
      <c r="Y25" s="50">
        <f>SUM(AY25:BC25)-MAX(AY25:BC25)-MIN(AY25:BC25)</f>
        <v>14.300000000000002</v>
      </c>
      <c r="Z25" s="48">
        <v>0.1</v>
      </c>
      <c r="AA25" s="47"/>
      <c r="AB25" s="49">
        <f>+Y25+Z25-AA25/10</f>
        <v>14.400000000000002</v>
      </c>
      <c r="AC25" s="49">
        <f>+S25+AB25</f>
        <v>25</v>
      </c>
      <c r="AD25" s="51">
        <v>5</v>
      </c>
      <c r="AE25" s="47">
        <v>63</v>
      </c>
      <c r="AF25" s="47">
        <v>79</v>
      </c>
      <c r="AG25" s="47">
        <v>99</v>
      </c>
      <c r="AH25" s="47">
        <v>0</v>
      </c>
      <c r="AI25" s="47">
        <v>0</v>
      </c>
      <c r="AJ25" s="50">
        <v>14.2</v>
      </c>
      <c r="AK25" s="48">
        <v>0.1</v>
      </c>
      <c r="AL25" s="47"/>
      <c r="AM25" s="49">
        <v>14.3</v>
      </c>
      <c r="AN25" s="52">
        <v>39.3</v>
      </c>
      <c r="AO25" s="53" t="s">
        <v>52</v>
      </c>
      <c r="AP25" s="54"/>
      <c r="AQ25" s="55">
        <f>IF(AP25="F",IF(AO25="S",AN25,AM25),AC25)</f>
        <v>25</v>
      </c>
      <c r="AR25" s="56">
        <f>IF(SUM(L25:P25)=0,0,ROUND(AVERAGE(L25:P25)/10,2))</f>
        <v>4.1</v>
      </c>
      <c r="AS25" s="57">
        <f>IF(ISNUMBER(L25),L25/10,$AR25)</f>
        <v>5.4</v>
      </c>
      <c r="AT25" s="57">
        <f>IF(ISNUMBER(M25),M25/10,$AR25)</f>
        <v>5.2</v>
      </c>
      <c r="AU25" s="57">
        <f>IF(ISNUMBER(N25),N25/10,$AR25)</f>
        <v>9.9</v>
      </c>
      <c r="AV25" s="57">
        <f>IF(ISNUMBER(O25),O25/10,$AR25)</f>
        <v>0</v>
      </c>
      <c r="AW25" s="57">
        <f>IF(ISNUMBER(P25),P25/10,$AR25)</f>
        <v>0</v>
      </c>
      <c r="AX25" s="56">
        <f>IF(SUM(T25:X25)=0,0,ROUND(AVERAGE(T25:X25)/10,2))</f>
        <v>4.84</v>
      </c>
      <c r="AY25" s="57">
        <f>IF(ISNUMBER(T25),T25/10,$AX25)</f>
        <v>7.6</v>
      </c>
      <c r="AZ25" s="57">
        <f>IF(ISNUMBER(U25),U25/10,$AX25)</f>
        <v>6.7</v>
      </c>
      <c r="BA25" s="57">
        <f>IF(ISNUMBER(V25),V25/10,$AX25)</f>
        <v>9.9</v>
      </c>
      <c r="BB25" s="57">
        <f>IF(ISNUMBER(W25),W25/10,$AX25)</f>
        <v>0</v>
      </c>
      <c r="BC25" s="57">
        <f>IF(ISNUMBER(X25),X25/10,$AX25)</f>
        <v>0</v>
      </c>
      <c r="BD25" s="58" t="str">
        <f>TEXT(AC25*100,"0000")</f>
        <v>2500</v>
      </c>
      <c r="BE25" s="58" t="str">
        <f>TEXT(AB25*100,"0000")</f>
        <v>1440</v>
      </c>
      <c r="BF25" s="58" t="str">
        <f>TEXT(Y25*100,"0000")</f>
        <v>1430</v>
      </c>
      <c r="BG25" s="58" t="str">
        <f>TEXT(SUM($AY25:$BC25)*100,"0000")</f>
        <v>2420</v>
      </c>
      <c r="BH25" s="58" t="str">
        <f>TEXT((SUM($AY25:$BC25)-SMALL($AY25:$BC25,1))*100,"0000")</f>
        <v>2420</v>
      </c>
      <c r="BI25" s="58" t="str">
        <f>TEXT((SUM($AY25:$BC25)-SMALL($AY25:$BC25,1)-SMALL($AY25:$BC25,2))*100,"0000")</f>
        <v>2420</v>
      </c>
      <c r="BJ25" s="58" t="str">
        <f>TEXT((SUM($AY25:$BC25)-SMALL($AY25:$BC25,1)-SMALL($AY25:$BC25,2)-SMALL($AY25:$BC25,3))*100,"0000")</f>
        <v>1750</v>
      </c>
      <c r="BK25" s="58" t="str">
        <f>TEXT((SUM($AY25:$BC25)-SMALL($AY25:$BC25,1)-SMALL($AY25:$BC25,2)-SMALL($AY25:$BC25,3)-SMALL($AY25:$BC25,4))*100,"0000")</f>
        <v>0990</v>
      </c>
      <c r="BL25" s="56">
        <f>IF(AP25="F",IF(SUM(AE25:AI25)=0,0,ROUND(AVERAGE(AE25:AI25)/10,2)),"")</f>
      </c>
      <c r="BM25" s="57">
        <f>IF($AP25="F",IF(ISNUMBER(AE25),AE25/10,$BL25),"")</f>
      </c>
      <c r="BN25" s="57">
        <f>IF($AP25="F",IF(ISNUMBER(AF25),AF25/10,$BL25),"")</f>
      </c>
      <c r="BO25" s="57">
        <f>IF($AP25="F",IF(ISNUMBER(AG25),AG25/10,$BL25),"")</f>
      </c>
      <c r="BP25" s="57">
        <f>IF($AP25="F",IF(ISNUMBER(AH25),AH25/10,$BL25),"")</f>
      </c>
      <c r="BQ25" s="57">
        <f>IF($AP25="F",IF(ISNUMBER(AI25),AI25/10,$BL25),"")</f>
      </c>
      <c r="BR25" s="58">
        <f>IF(AP25="F",TEXT(AQ25*100,"00000"),"")</f>
      </c>
      <c r="BS25" s="58">
        <f>IF(AP25="F",TEXT(AM25*100,"0000"),"")</f>
      </c>
      <c r="BT25" s="58">
        <f>IF(AP25="F",TEXT(AJ25*100,"0000"),"")</f>
      </c>
      <c r="BU25" s="58">
        <f>IF(AP25="F",TEXT(SUM($BM25:$BQ25)*100,"0000"),"")</f>
      </c>
      <c r="BV25" s="58">
        <f>IF(AP25="F",TEXT((SUM($BM25:$BQ25)-SMALL($BM25:$BQ25,1))*100,"0000"),"")</f>
      </c>
      <c r="BW25" s="58">
        <f>IF(AP25="F",TEXT((SUM($BM25:$BQ25)-SMALL($BM25:$BQ25,1)-SMALL($BM25:$BQ25,2))*100,"0000"),"")</f>
      </c>
      <c r="BX25" s="58">
        <f>IF(AP25="F",TEXT((SUM($BM25:$BQ25)-SMALL($BM25:$BQ25,1)-SMALL($BM25:$BQ25,2)-SMALL($BM25:$BQ25,3))*100,"0000"),"")</f>
      </c>
      <c r="BY25" s="58">
        <f>IF(AP25="F",TEXT((SUM($BM25:$BQ25)-SMALL($BM25:$BQ25,1)-SMALL($BM25:$BQ25,2)-SMALL($BM25:$BQ25,3)-SMALL($BM25:$BQ25,4))*100,"0000"),"")</f>
      </c>
      <c r="BZ25" s="59">
        <f>IF(OR(AND(K25="C",MAX(Z25,AK25)&gt;6),AND(K25="D",MAX(Z25,AK25)&gt;4),AND(K25="E",MAX(Z25,AK25)&gt;2.5),AND(K25="F",MAX(Z25,AK25)&gt;1.5)),"KO","")</f>
      </c>
      <c r="CA25" s="60" t="str">
        <f>IF(AND(COUNT(L25:P25)&gt;0,OR(ISBLANK(K25),K25&lt;&gt;CO25)),"S","")</f>
        <v>S</v>
      </c>
      <c r="CB25" s="61">
        <f>IF(CE25="x",IF(CC25&lt;=0,CD25,200-CC25),"")</f>
        <v>14</v>
      </c>
      <c r="CC25" s="62"/>
      <c r="CD25" s="63">
        <v>14</v>
      </c>
      <c r="CE25" s="64" t="s">
        <v>104</v>
      </c>
      <c r="CF25" s="65" t="str">
        <f>IF(CM25&gt;=1992,"Ž","")</f>
        <v>Ž</v>
      </c>
      <c r="CG25" t="s">
        <v>141</v>
      </c>
      <c r="CH25" t="s">
        <v>142</v>
      </c>
      <c r="CI25" s="66"/>
      <c r="CJ25" t="s">
        <v>107</v>
      </c>
      <c r="CK25" s="67"/>
      <c r="CL25"/>
      <c r="CM25" s="66">
        <v>2003</v>
      </c>
      <c r="CN25" s="68"/>
      <c r="CO25"/>
      <c r="CP25" s="69"/>
      <c r="CQ25" s="22" t="s">
        <v>102</v>
      </c>
      <c r="CS25" s="6" t="e">
        <f>VLOOKUP($F25,pomdr!$A$1:$I$38,CS$5,0)</f>
        <v>#N/A</v>
      </c>
      <c r="CT25" s="6" t="e">
        <f>VLOOKUP($F25,pomdr!$A$1:$I$38,CT$5,0)</f>
        <v>#N/A</v>
      </c>
      <c r="CU25" s="6" t="e">
        <f>VLOOKUP($F25,pomdr!$A$1:$I$38,CU$5,0)</f>
        <v>#N/A</v>
      </c>
      <c r="CV25" s="6" t="e">
        <f>VLOOKUP($F25,pomdr!$A$1:$I$38,CV$5,0)</f>
        <v>#N/A</v>
      </c>
      <c r="CW25" s="6" t="e">
        <f>VLOOKUP($F25,pomdr!$A$1:$I$38,CW$5,0)</f>
        <v>#N/A</v>
      </c>
      <c r="CX25" s="6" t="e">
        <f>VLOOKUP($F25,pomdr!$A$1:$I$38,CX$5,0)</f>
        <v>#N/A</v>
      </c>
      <c r="CY25" s="6" t="e">
        <f>VLOOKUP($F25,pomdr!$A$1:$I$38,CY$5,0)</f>
        <v>#N/A</v>
      </c>
      <c r="CZ25" s="6" t="e">
        <f>VLOOKUP($F25,pomdr!$A$1:$I$38,CZ$5,0)</f>
        <v>#N/A</v>
      </c>
      <c r="DA25" s="6" t="e">
        <f>VLOOKUP($F25,pomdr!$A$1:$I$38,DA$5,0)</f>
        <v>#N/A</v>
      </c>
    </row>
    <row r="26" spans="1:95" ht="15.75" customHeight="1">
      <c r="A26" s="39">
        <f>+A25+1</f>
        <v>6</v>
      </c>
      <c r="C26" s="19">
        <f>IF(AP26="F",CONCATENATE("F-",BR26,"-",,BS26,"-",BT26,"-",BU26,"-",BV26,"-",BW26,"-",BX26,"-",BY26),"")</f>
      </c>
      <c r="D26" s="19" t="str">
        <f>CONCATENATE("Q-",BD26,"-",BE26,"-",BF26,"-",BG26,"-",BH26,"-",BI26,"-",BJ26,"-",BK26)</f>
        <v>Q-2340-1560-1460-2450-2450-2450-1730-0990</v>
      </c>
      <c r="E26" s="40">
        <f>+CB26</f>
        <v>1</v>
      </c>
      <c r="F26" s="41" t="str">
        <f>IF(CE26="x",CONCATENATE(CG26," ",CH26," ",CI26),"")</f>
        <v>Novotný  Vojtěch </v>
      </c>
      <c r="G26" s="42">
        <v>5</v>
      </c>
      <c r="H26" s="43" t="str">
        <f>RIGHT(CONCATENATE(TEXT(CM26,"####")),2)</f>
        <v>01</v>
      </c>
      <c r="I26" s="44" t="str">
        <f>CONCATENATE(CJ26)</f>
        <v>VR</v>
      </c>
      <c r="J26" s="45"/>
      <c r="K26" s="46" t="s">
        <v>130</v>
      </c>
      <c r="L26" s="47">
        <v>36</v>
      </c>
      <c r="M26" s="47">
        <v>42</v>
      </c>
      <c r="N26" s="47">
        <v>99</v>
      </c>
      <c r="O26" s="47">
        <v>0</v>
      </c>
      <c r="P26" s="47">
        <v>0</v>
      </c>
      <c r="Q26" s="48"/>
      <c r="R26" s="47"/>
      <c r="S26" s="49">
        <f>SUM(AS26:AW26)-MAX(AS26:AW26)-MIN(AS26:AW26)-R26/10+Q26</f>
        <v>7.8000000000000025</v>
      </c>
      <c r="T26" s="47">
        <v>72</v>
      </c>
      <c r="U26" s="47">
        <v>74</v>
      </c>
      <c r="V26" s="47">
        <v>99</v>
      </c>
      <c r="W26" s="47">
        <v>0</v>
      </c>
      <c r="X26" s="47">
        <v>0</v>
      </c>
      <c r="Y26" s="50">
        <f>SUM(AY26:BC26)-MAX(AY26:BC26)-MIN(AY26:BC26)</f>
        <v>14.6</v>
      </c>
      <c r="Z26" s="48">
        <v>1</v>
      </c>
      <c r="AA26" s="47"/>
      <c r="AB26" s="49">
        <f>+Y26+Z26-AA26/10</f>
        <v>15.6</v>
      </c>
      <c r="AC26" s="49">
        <f>+S26+AB26</f>
        <v>23.400000000000002</v>
      </c>
      <c r="AD26" s="51">
        <v>6</v>
      </c>
      <c r="AE26" s="47"/>
      <c r="AF26" s="47"/>
      <c r="AG26" s="47"/>
      <c r="AH26" s="47"/>
      <c r="AI26" s="47"/>
      <c r="AJ26" s="50">
        <f>IF(AP26="F",SUM(BM26:BQ26)-MAX(BM26:BQ26)-MIN(BM26:BQ26),"")</f>
      </c>
      <c r="AK26" s="48"/>
      <c r="AL26" s="47"/>
      <c r="AM26" s="49">
        <f>IF(AP26="F",AJ26+AK26-AL26/10,"")</f>
      </c>
      <c r="AN26" s="52">
        <f>IF(AP26="F",AC26+AM26,"")</f>
      </c>
      <c r="AO26" s="53" t="s">
        <v>52</v>
      </c>
      <c r="AP26" s="54"/>
      <c r="AQ26" s="55">
        <f>IF(AP26="F",IF(AO26="S",AN26,AM26),AC26)</f>
        <v>23.400000000000002</v>
      </c>
      <c r="AR26" s="56">
        <f>IF(SUM(L26:P26)=0,0,ROUND(AVERAGE(L26:P26)/10,2))</f>
        <v>3.54</v>
      </c>
      <c r="AS26" s="57">
        <f>IF(ISNUMBER(L26),L26/10,$AR26)</f>
        <v>3.6</v>
      </c>
      <c r="AT26" s="57">
        <f>IF(ISNUMBER(M26),M26/10,$AR26)</f>
        <v>4.2</v>
      </c>
      <c r="AU26" s="57">
        <f>IF(ISNUMBER(N26),N26/10,$AR26)</f>
        <v>9.9</v>
      </c>
      <c r="AV26" s="57">
        <f>IF(ISNUMBER(O26),O26/10,$AR26)</f>
        <v>0</v>
      </c>
      <c r="AW26" s="57">
        <f>IF(ISNUMBER(P26),P26/10,$AR26)</f>
        <v>0</v>
      </c>
      <c r="AX26" s="56">
        <f>IF(SUM(T26:X26)=0,0,ROUND(AVERAGE(T26:X26)/10,2))</f>
        <v>4.9</v>
      </c>
      <c r="AY26" s="57">
        <f>IF(ISNUMBER(T26),T26/10,$AX26)</f>
        <v>7.2</v>
      </c>
      <c r="AZ26" s="57">
        <f>IF(ISNUMBER(U26),U26/10,$AX26)</f>
        <v>7.4</v>
      </c>
      <c r="BA26" s="57">
        <f>IF(ISNUMBER(V26),V26/10,$AX26)</f>
        <v>9.9</v>
      </c>
      <c r="BB26" s="57">
        <f>IF(ISNUMBER(W26),W26/10,$AX26)</f>
        <v>0</v>
      </c>
      <c r="BC26" s="57">
        <f>IF(ISNUMBER(X26),X26/10,$AX26)</f>
        <v>0</v>
      </c>
      <c r="BD26" s="58" t="str">
        <f>TEXT(AC26*100,"0000")</f>
        <v>2340</v>
      </c>
      <c r="BE26" s="58" t="str">
        <f>TEXT(AB26*100,"0000")</f>
        <v>1560</v>
      </c>
      <c r="BF26" s="58" t="str">
        <f>TEXT(Y26*100,"0000")</f>
        <v>1460</v>
      </c>
      <c r="BG26" s="58" t="str">
        <f>TEXT(SUM($AY26:$BC26)*100,"0000")</f>
        <v>2450</v>
      </c>
      <c r="BH26" s="58" t="str">
        <f>TEXT((SUM($AY26:$BC26)-SMALL($AY26:$BC26,1))*100,"0000")</f>
        <v>2450</v>
      </c>
      <c r="BI26" s="58" t="str">
        <f>TEXT((SUM($AY26:$BC26)-SMALL($AY26:$BC26,1)-SMALL($AY26:$BC26,2))*100,"0000")</f>
        <v>2450</v>
      </c>
      <c r="BJ26" s="58" t="str">
        <f>TEXT((SUM($AY26:$BC26)-SMALL($AY26:$BC26,1)-SMALL($AY26:$BC26,2)-SMALL($AY26:$BC26,3))*100,"0000")</f>
        <v>1730</v>
      </c>
      <c r="BK26" s="58" t="str">
        <f>TEXT((SUM($AY26:$BC26)-SMALL($AY26:$BC26,1)-SMALL($AY26:$BC26,2)-SMALL($AY26:$BC26,3)-SMALL($AY26:$BC26,4))*100,"0000")</f>
        <v>0990</v>
      </c>
      <c r="BL26" s="56">
        <f>IF(AP26="F",IF(SUM(AE26:AI26)=0,0,ROUND(AVERAGE(AE26:AI26)/10,2)),"")</f>
      </c>
      <c r="BM26" s="57">
        <f>IF($AP26="F",IF(ISNUMBER(AE26),AE26/10,$BL26),"")</f>
      </c>
      <c r="BN26" s="57">
        <f>IF($AP26="F",IF(ISNUMBER(AF26),AF26/10,$BL26),"")</f>
      </c>
      <c r="BO26" s="57">
        <f>IF($AP26="F",IF(ISNUMBER(AG26),AG26/10,$BL26),"")</f>
      </c>
      <c r="BP26" s="57">
        <f>IF($AP26="F",IF(ISNUMBER(AH26),AH26/10,$BL26),"")</f>
      </c>
      <c r="BQ26" s="57">
        <f>IF($AP26="F",IF(ISNUMBER(AI26),AI26/10,$BL26),"")</f>
      </c>
      <c r="BR26" s="58">
        <f>IF(AP26="F",TEXT(AQ26*100,"00000"),"")</f>
      </c>
      <c r="BS26" s="58">
        <f>IF(AP26="F",TEXT(AM26*100,"0000"),"")</f>
      </c>
      <c r="BT26" s="58">
        <f>IF(AP26="F",TEXT(AJ26*100,"0000"),"")</f>
      </c>
      <c r="BU26" s="58">
        <f>IF(AP26="F",TEXT(SUM($BM26:$BQ26)*100,"0000"),"")</f>
      </c>
      <c r="BV26" s="58">
        <f>IF(AP26="F",TEXT((SUM($BM26:$BQ26)-SMALL($BM26:$BQ26,1))*100,"0000"),"")</f>
      </c>
      <c r="BW26" s="58">
        <f>IF(AP26="F",TEXT((SUM($BM26:$BQ26)-SMALL($BM26:$BQ26,1)-SMALL($BM26:$BQ26,2))*100,"0000"),"")</f>
      </c>
      <c r="BX26" s="58">
        <f>IF(AP26="F",TEXT((SUM($BM26:$BQ26)-SMALL($BM26:$BQ26,1)-SMALL($BM26:$BQ26,2)-SMALL($BM26:$BQ26,3))*100,"0000"),"")</f>
      </c>
      <c r="BY26" s="58">
        <f>IF(AP26="F",TEXT((SUM($BM26:$BQ26)-SMALL($BM26:$BQ26,1)-SMALL($BM26:$BQ26,2)-SMALL($BM26:$BQ26,3)-SMALL($BM26:$BQ26,4))*100,"0000"),"")</f>
      </c>
      <c r="BZ26" s="59">
        <f>IF(OR(AND(K26="C",MAX(Z26,AK26)&gt;6),AND(K26="D",MAX(Z26,AK26)&gt;4),AND(K26="E",MAX(Z26,AK26)&gt;2.5),AND(K26="F",MAX(Z26,AK26)&gt;1.5)),"KO","")</f>
      </c>
      <c r="CA26" s="60" t="str">
        <f>IF(AND(COUNT(L26:P26)&gt;0,OR(ISBLANK(K26),K26&lt;&gt;CO26)),"S","")</f>
        <v>S</v>
      </c>
      <c r="CB26" s="61">
        <f>IF(CE26="x",IF(CC26&lt;=0,CD26,200-CC26),"")</f>
        <v>1</v>
      </c>
      <c r="CC26" s="62"/>
      <c r="CD26" s="63">
        <v>1</v>
      </c>
      <c r="CE26" s="64" t="s">
        <v>104</v>
      </c>
      <c r="CF26" s="65" t="str">
        <f>IF(CM26&gt;=1992,"Ž","")</f>
        <v>Ž</v>
      </c>
      <c r="CG26" t="s">
        <v>143</v>
      </c>
      <c r="CH26" t="s">
        <v>144</v>
      </c>
      <c r="CI26" s="66"/>
      <c r="CJ26" t="s">
        <v>135</v>
      </c>
      <c r="CK26" s="67" t="s">
        <v>145</v>
      </c>
      <c r="CL26"/>
      <c r="CM26" s="66">
        <v>2001</v>
      </c>
      <c r="CN26" s="68"/>
      <c r="CO26"/>
      <c r="CP26" s="69"/>
      <c r="CQ26" s="22" t="s">
        <v>102</v>
      </c>
    </row>
    <row r="27" spans="1:95" ht="15.75" customHeight="1">
      <c r="A27" s="39">
        <f>+A26+1</f>
        <v>7</v>
      </c>
      <c r="C27" s="19">
        <f>IF(AP27="F",CONCATENATE("F-",BR27,"-",,BS27,"-",BT27,"-",BU27,"-",BV27,"-",BW27,"-",BX27,"-",BY27),"")</f>
      </c>
      <c r="D27" s="19" t="str">
        <f>CONCATENATE("Q-",BD27,"-",BE27,"-",BF27,"-",BG27,"-",BH27,"-",BI27,"-",BJ27,"-",BK27)</f>
        <v>Q-2310-0820-0780-1770-1770-1770-1400-0990</v>
      </c>
      <c r="E27" s="40">
        <f>+CB27</f>
        <v>3</v>
      </c>
      <c r="F27" s="41" t="str">
        <f>IF(CE27="x",CONCATENATE(CG27," ",CH27," ",CI27),"")</f>
        <v>Kúřil Václav </v>
      </c>
      <c r="G27" s="42">
        <v>7</v>
      </c>
      <c r="H27" s="43">
        <f>RIGHT(CONCATENATE(TEXT(CM27,"####")),2)</f>
      </c>
      <c r="I27" s="44" t="str">
        <f>CONCATENATE(CJ27)</f>
        <v>VR</v>
      </c>
      <c r="J27" s="45"/>
      <c r="K27" s="46" t="s">
        <v>130</v>
      </c>
      <c r="L27" s="47">
        <v>79</v>
      </c>
      <c r="M27" s="47">
        <v>70</v>
      </c>
      <c r="N27" s="47">
        <v>99</v>
      </c>
      <c r="O27" s="47">
        <v>0</v>
      </c>
      <c r="P27" s="47">
        <v>0</v>
      </c>
      <c r="Q27" s="48"/>
      <c r="R27" s="47"/>
      <c r="S27" s="49">
        <f>SUM(AS27:AW27)-MAX(AS27:AW27)-MIN(AS27:AW27)-R27/10+Q27</f>
        <v>14.899999999999997</v>
      </c>
      <c r="T27" s="47">
        <v>41</v>
      </c>
      <c r="U27" s="47">
        <v>37</v>
      </c>
      <c r="V27" s="47">
        <v>99</v>
      </c>
      <c r="W27" s="47">
        <v>0</v>
      </c>
      <c r="X27" s="47">
        <v>0</v>
      </c>
      <c r="Y27" s="50">
        <f>SUM(AY27:BC27)-MAX(AY27:BC27)-MIN(AY27:BC27)</f>
        <v>7.8000000000000025</v>
      </c>
      <c r="Z27" s="48">
        <v>0.4</v>
      </c>
      <c r="AA27" s="47"/>
      <c r="AB27" s="49">
        <f>+Y27+Z27-AA27/10</f>
        <v>8.200000000000003</v>
      </c>
      <c r="AC27" s="49">
        <f>+S27+AB27</f>
        <v>23.1</v>
      </c>
      <c r="AD27" s="51">
        <v>7</v>
      </c>
      <c r="AE27" s="47"/>
      <c r="AF27" s="47"/>
      <c r="AG27" s="47"/>
      <c r="AH27" s="47"/>
      <c r="AI27" s="47"/>
      <c r="AJ27" s="50">
        <f>IF(AP27="F",SUM(BM27:BQ27)-MAX(BM27:BQ27)-MIN(BM27:BQ27),"")</f>
      </c>
      <c r="AK27" s="48"/>
      <c r="AL27" s="47"/>
      <c r="AM27" s="49">
        <f>IF(AP27="F",AJ27+AK27-AL27/10,"")</f>
      </c>
      <c r="AN27" s="52">
        <f>IF(AP27="F",AC27+AM27,"")</f>
      </c>
      <c r="AO27" s="53" t="s">
        <v>52</v>
      </c>
      <c r="AP27" s="54"/>
      <c r="AQ27" s="55">
        <f>IF(AP27="F",IF(AO27="S",AN27,AM27),AC27)</f>
        <v>23.1</v>
      </c>
      <c r="AR27" s="56">
        <f>IF(SUM(L27:P27)=0,0,ROUND(AVERAGE(L27:P27)/10,2))</f>
        <v>4.96</v>
      </c>
      <c r="AS27" s="57">
        <f>IF(ISNUMBER(L27),L27/10,$AR27)</f>
        <v>7.9</v>
      </c>
      <c r="AT27" s="57">
        <f>IF(ISNUMBER(M27),M27/10,$AR27)</f>
        <v>7</v>
      </c>
      <c r="AU27" s="57">
        <f>IF(ISNUMBER(N27),N27/10,$AR27)</f>
        <v>9.9</v>
      </c>
      <c r="AV27" s="57">
        <f>IF(ISNUMBER(O27),O27/10,$AR27)</f>
        <v>0</v>
      </c>
      <c r="AW27" s="57">
        <f>IF(ISNUMBER(P27),P27/10,$AR27)</f>
        <v>0</v>
      </c>
      <c r="AX27" s="56">
        <f>IF(SUM(T27:X27)=0,0,ROUND(AVERAGE(T27:X27)/10,2))</f>
        <v>3.54</v>
      </c>
      <c r="AY27" s="57">
        <f>IF(ISNUMBER(T27),T27/10,$AX27)</f>
        <v>4.1</v>
      </c>
      <c r="AZ27" s="57">
        <f>IF(ISNUMBER(U27),U27/10,$AX27)</f>
        <v>3.7</v>
      </c>
      <c r="BA27" s="57">
        <f>IF(ISNUMBER(V27),V27/10,$AX27)</f>
        <v>9.9</v>
      </c>
      <c r="BB27" s="57">
        <f>IF(ISNUMBER(W27),W27/10,$AX27)</f>
        <v>0</v>
      </c>
      <c r="BC27" s="57">
        <f>IF(ISNUMBER(X27),X27/10,$AX27)</f>
        <v>0</v>
      </c>
      <c r="BD27" s="58" t="str">
        <f>TEXT(AC27*100,"0000")</f>
        <v>2310</v>
      </c>
      <c r="BE27" s="58" t="str">
        <f>TEXT(AB27*100,"0000")</f>
        <v>0820</v>
      </c>
      <c r="BF27" s="58" t="str">
        <f>TEXT(Y27*100,"0000")</f>
        <v>0780</v>
      </c>
      <c r="BG27" s="58" t="str">
        <f>TEXT(SUM($AY27:$BC27)*100,"0000")</f>
        <v>1770</v>
      </c>
      <c r="BH27" s="58" t="str">
        <f>TEXT((SUM($AY27:$BC27)-SMALL($AY27:$BC27,1))*100,"0000")</f>
        <v>1770</v>
      </c>
      <c r="BI27" s="58" t="str">
        <f>TEXT((SUM($AY27:$BC27)-SMALL($AY27:$BC27,1)-SMALL($AY27:$BC27,2))*100,"0000")</f>
        <v>1770</v>
      </c>
      <c r="BJ27" s="58" t="str">
        <f>TEXT((SUM($AY27:$BC27)-SMALL($AY27:$BC27,1)-SMALL($AY27:$BC27,2)-SMALL($AY27:$BC27,3))*100,"0000")</f>
        <v>1400</v>
      </c>
      <c r="BK27" s="58" t="str">
        <f>TEXT((SUM($AY27:$BC27)-SMALL($AY27:$BC27,1)-SMALL($AY27:$BC27,2)-SMALL($AY27:$BC27,3)-SMALL($AY27:$BC27,4))*100,"0000")</f>
        <v>0990</v>
      </c>
      <c r="BL27" s="56">
        <f>IF(AP27="F",IF(SUM(AE27:AI27)=0,0,ROUND(AVERAGE(AE27:AI27)/10,2)),"")</f>
      </c>
      <c r="BM27" s="57">
        <f>IF($AP27="F",IF(ISNUMBER(AE27),AE27/10,$BL27),"")</f>
      </c>
      <c r="BN27" s="57">
        <f>IF($AP27="F",IF(ISNUMBER(AF27),AF27/10,$BL27),"")</f>
      </c>
      <c r="BO27" s="57">
        <f>IF($AP27="F",IF(ISNUMBER(AG27),AG27/10,$BL27),"")</f>
      </c>
      <c r="BP27" s="57">
        <f>IF($AP27="F",IF(ISNUMBER(AH27),AH27/10,$BL27),"")</f>
      </c>
      <c r="BQ27" s="57">
        <f>IF($AP27="F",IF(ISNUMBER(AI27),AI27/10,$BL27),"")</f>
      </c>
      <c r="BR27" s="58">
        <f>IF(AP27="F",TEXT(AQ27*100,"00000"),"")</f>
      </c>
      <c r="BS27" s="58">
        <f>IF(AP27="F",TEXT(AM27*100,"0000"),"")</f>
      </c>
      <c r="BT27" s="58">
        <f>IF(AP27="F",TEXT(AJ27*100,"0000"),"")</f>
      </c>
      <c r="BU27" s="58">
        <f>IF(AP27="F",TEXT(SUM($BM27:$BQ27)*100,"0000"),"")</f>
      </c>
      <c r="BV27" s="58">
        <f>IF(AP27="F",TEXT((SUM($BM27:$BQ27)-SMALL($BM27:$BQ27,1))*100,"0000"),"")</f>
      </c>
      <c r="BW27" s="58">
        <f>IF(AP27="F",TEXT((SUM($BM27:$BQ27)-SMALL($BM27:$BQ27,1)-SMALL($BM27:$BQ27,2))*100,"0000"),"")</f>
      </c>
      <c r="BX27" s="58">
        <f>IF(AP27="F",TEXT((SUM($BM27:$BQ27)-SMALL($BM27:$BQ27,1)-SMALL($BM27:$BQ27,2)-SMALL($BM27:$BQ27,3))*100,"0000"),"")</f>
      </c>
      <c r="BY27" s="58">
        <f>IF(AP27="F",TEXT((SUM($BM27:$BQ27)-SMALL($BM27:$BQ27,1)-SMALL($BM27:$BQ27,2)-SMALL($BM27:$BQ27,3)-SMALL($BM27:$BQ27,4))*100,"0000"),"")</f>
      </c>
      <c r="BZ27" s="59">
        <f>IF(OR(AND(K27="C",MAX(Z27,AK27)&gt;6),AND(K27="D",MAX(Z27,AK27)&gt;4),AND(K27="E",MAX(Z27,AK27)&gt;2.5),AND(K27="F",MAX(Z27,AK27)&gt;1.5)),"KO","")</f>
      </c>
      <c r="CA27" s="60" t="str">
        <f>IF(AND(COUNT(L27:P27)&gt;0,OR(ISBLANK(K27),K27&lt;&gt;CO27)),"S","")</f>
        <v>S</v>
      </c>
      <c r="CB27" s="61">
        <f>IF(CE27="x",IF(CC27&lt;=0,CD27,200-CC27),"")</f>
        <v>3</v>
      </c>
      <c r="CC27" s="62"/>
      <c r="CD27" s="63">
        <v>3</v>
      </c>
      <c r="CE27" s="64" t="s">
        <v>104</v>
      </c>
      <c r="CF27" s="65">
        <f>IF(CM27&gt;=1992,"Ž","")</f>
      </c>
      <c r="CG27" t="s">
        <v>146</v>
      </c>
      <c r="CH27" t="s">
        <v>147</v>
      </c>
      <c r="CI27" s="66"/>
      <c r="CJ27" t="s">
        <v>135</v>
      </c>
      <c r="CK27" s="67" t="s">
        <v>136</v>
      </c>
      <c r="CL27"/>
      <c r="CM27" s="66"/>
      <c r="CN27" s="68"/>
      <c r="CO27"/>
      <c r="CP27" s="69"/>
      <c r="CQ27" s="22" t="s">
        <v>102</v>
      </c>
    </row>
    <row r="28" spans="1:105" ht="15.75" customHeight="1">
      <c r="A28" s="39">
        <f>+A27+1</f>
        <v>8</v>
      </c>
      <c r="C28" s="19">
        <f>IF(AP28="F",CONCATENATE("F-",BR28,"-",,BS28,"-",BT28,"-",BU28,"-",BV28,"-",BW28,"-",BX28,"-",BY28),"")</f>
      </c>
      <c r="D28" s="19" t="str">
        <f>CONCATENATE("Q-",BD28,"-",BE28,"-",BF28,"-",BG28,"-",BH28,"-",BI28,"-",BJ28,"-",BK28)</f>
        <v>Q-1890-1110-1100-2090-2090-2090-1580-0990</v>
      </c>
      <c r="E28" s="40">
        <f>+CB28</f>
        <v>16</v>
      </c>
      <c r="F28" s="41" t="str">
        <f>IF(CE28="x",CONCATENATE(CG28," ",CH28," ",CI28),"")</f>
        <v>Vodehnal Jakub </v>
      </c>
      <c r="G28" s="42">
        <v>8</v>
      </c>
      <c r="H28" s="43">
        <f>RIGHT(CONCATENATE(TEXT(CM28,"####")),2)</f>
      </c>
      <c r="I28" s="44" t="str">
        <f>CONCATENATE(CJ28)</f>
        <v>DKR</v>
      </c>
      <c r="J28" s="45">
        <f>+CL28</f>
        <v>0</v>
      </c>
      <c r="K28" s="46" t="s">
        <v>130</v>
      </c>
      <c r="L28" s="47">
        <v>46</v>
      </c>
      <c r="M28" s="47">
        <v>32</v>
      </c>
      <c r="N28" s="47">
        <v>99</v>
      </c>
      <c r="O28" s="47">
        <v>0</v>
      </c>
      <c r="P28" s="47">
        <v>0</v>
      </c>
      <c r="Q28" s="48"/>
      <c r="R28" s="47"/>
      <c r="S28" s="49">
        <f>SUM(AS28:AW28)-MAX(AS28:AW28)-MIN(AS28:AW28)-R28/10+Q28</f>
        <v>7.8000000000000025</v>
      </c>
      <c r="T28" s="47">
        <v>51</v>
      </c>
      <c r="U28" s="47">
        <v>59</v>
      </c>
      <c r="V28" s="47">
        <v>99</v>
      </c>
      <c r="W28" s="47">
        <v>0</v>
      </c>
      <c r="X28" s="47">
        <v>0</v>
      </c>
      <c r="Y28" s="50">
        <f>SUM(AY28:BC28)-MAX(AY28:BC28)-MIN(AY28:BC28)</f>
        <v>10.999999999999998</v>
      </c>
      <c r="Z28" s="48">
        <v>0.1</v>
      </c>
      <c r="AA28" s="47"/>
      <c r="AB28" s="49">
        <f>+Y28+Z28-AA28/10</f>
        <v>11.099999999999998</v>
      </c>
      <c r="AC28" s="49">
        <f>+S28+AB28</f>
        <v>18.9</v>
      </c>
      <c r="AD28" s="51">
        <v>8</v>
      </c>
      <c r="AE28" s="47"/>
      <c r="AF28" s="47"/>
      <c r="AG28" s="47"/>
      <c r="AH28" s="47"/>
      <c r="AI28" s="47"/>
      <c r="AJ28" s="50">
        <f>IF(AP28="F",SUM(BM28:BQ28)-MAX(BM28:BQ28)-MIN(BM28:BQ28),"")</f>
      </c>
      <c r="AK28" s="48"/>
      <c r="AL28" s="47"/>
      <c r="AM28" s="49">
        <f>IF(AP28="F",AJ28+AK28-AL28/10,"")</f>
      </c>
      <c r="AN28" s="52">
        <f>IF(AP28="F",AC28+AM28,"")</f>
      </c>
      <c r="AO28" s="53" t="s">
        <v>52</v>
      </c>
      <c r="AP28" s="54"/>
      <c r="AQ28" s="55">
        <f>IF(AP28="F",IF(AO28="S",AN28,AM28),AC28)</f>
        <v>18.9</v>
      </c>
      <c r="AR28" s="56">
        <f>IF(SUM(L28:P28)=0,0,ROUND(AVERAGE(L28:P28)/10,2))</f>
        <v>3.54</v>
      </c>
      <c r="AS28" s="57">
        <f>IF(ISNUMBER(L28),L28/10,$AR28)</f>
        <v>4.6</v>
      </c>
      <c r="AT28" s="57">
        <f>IF(ISNUMBER(M28),M28/10,$AR28)</f>
        <v>3.2</v>
      </c>
      <c r="AU28" s="57">
        <f>IF(ISNUMBER(N28),N28/10,$AR28)</f>
        <v>9.9</v>
      </c>
      <c r="AV28" s="57">
        <f>IF(ISNUMBER(O28),O28/10,$AR28)</f>
        <v>0</v>
      </c>
      <c r="AW28" s="57">
        <f>IF(ISNUMBER(P28),P28/10,$AR28)</f>
        <v>0</v>
      </c>
      <c r="AX28" s="56">
        <f>IF(SUM(T28:X28)=0,0,ROUND(AVERAGE(T28:X28)/10,2))</f>
        <v>4.18</v>
      </c>
      <c r="AY28" s="57">
        <f>IF(ISNUMBER(T28),T28/10,$AX28)</f>
        <v>5.1</v>
      </c>
      <c r="AZ28" s="57">
        <f>IF(ISNUMBER(U28),U28/10,$AX28)</f>
        <v>5.9</v>
      </c>
      <c r="BA28" s="57">
        <f>IF(ISNUMBER(V28),V28/10,$AX28)</f>
        <v>9.9</v>
      </c>
      <c r="BB28" s="57">
        <f>IF(ISNUMBER(W28),W28/10,$AX28)</f>
        <v>0</v>
      </c>
      <c r="BC28" s="57">
        <f>IF(ISNUMBER(X28),X28/10,$AX28)</f>
        <v>0</v>
      </c>
      <c r="BD28" s="58" t="str">
        <f>TEXT(AC28*100,"0000")</f>
        <v>1890</v>
      </c>
      <c r="BE28" s="58" t="str">
        <f>TEXT(AB28*100,"0000")</f>
        <v>1110</v>
      </c>
      <c r="BF28" s="58" t="str">
        <f>TEXT(Y28*100,"0000")</f>
        <v>1100</v>
      </c>
      <c r="BG28" s="58" t="str">
        <f>TEXT(SUM($AY28:$BC28)*100,"0000")</f>
        <v>2090</v>
      </c>
      <c r="BH28" s="58" t="str">
        <f>TEXT((SUM($AY28:$BC28)-SMALL($AY28:$BC28,1))*100,"0000")</f>
        <v>2090</v>
      </c>
      <c r="BI28" s="58" t="str">
        <f>TEXT((SUM($AY28:$BC28)-SMALL($AY28:$BC28,1)-SMALL($AY28:$BC28,2))*100,"0000")</f>
        <v>2090</v>
      </c>
      <c r="BJ28" s="58" t="str">
        <f>TEXT((SUM($AY28:$BC28)-SMALL($AY28:$BC28,1)-SMALL($AY28:$BC28,2)-SMALL($AY28:$BC28,3))*100,"0000")</f>
        <v>1580</v>
      </c>
      <c r="BK28" s="58" t="str">
        <f>TEXT((SUM($AY28:$BC28)-SMALL($AY28:$BC28,1)-SMALL($AY28:$BC28,2)-SMALL($AY28:$BC28,3)-SMALL($AY28:$BC28,4))*100,"0000")</f>
        <v>0990</v>
      </c>
      <c r="BL28" s="56">
        <f>IF(AP28="F",IF(SUM(AE28:AI28)=0,0,ROUND(AVERAGE(AE28:AI28)/10,2)),"")</f>
      </c>
      <c r="BM28" s="57">
        <f>IF($AP28="F",IF(ISNUMBER(AE28),AE28/10,$BL28),"")</f>
      </c>
      <c r="BN28" s="57">
        <f>IF($AP28="F",IF(ISNUMBER(AF28),AF28/10,$BL28),"")</f>
      </c>
      <c r="BO28" s="57">
        <f>IF($AP28="F",IF(ISNUMBER(AG28),AG28/10,$BL28),"")</f>
      </c>
      <c r="BP28" s="57">
        <f>IF($AP28="F",IF(ISNUMBER(AH28),AH28/10,$BL28),"")</f>
      </c>
      <c r="BQ28" s="57">
        <f>IF($AP28="F",IF(ISNUMBER(AI28),AI28/10,$BL28),"")</f>
      </c>
      <c r="BR28" s="58">
        <f>IF(AP28="F",TEXT(AQ28*100,"00000"),"")</f>
      </c>
      <c r="BS28" s="58">
        <f>IF(AP28="F",TEXT(AM28*100,"0000"),"")</f>
      </c>
      <c r="BT28" s="58">
        <f>IF(AP28="F",TEXT(AJ28*100,"0000"),"")</f>
      </c>
      <c r="BU28" s="58">
        <f>IF(AP28="F",TEXT(SUM($BM28:$BQ28)*100,"0000"),"")</f>
      </c>
      <c r="BV28" s="58">
        <f>IF(AP28="F",TEXT((SUM($BM28:$BQ28)-SMALL($BM28:$BQ28,1))*100,"0000"),"")</f>
      </c>
      <c r="BW28" s="58">
        <f>IF(AP28="F",TEXT((SUM($BM28:$BQ28)-SMALL($BM28:$BQ28,1)-SMALL($BM28:$BQ28,2))*100,"0000"),"")</f>
      </c>
      <c r="BX28" s="58">
        <f>IF(AP28="F",TEXT((SUM($BM28:$BQ28)-SMALL($BM28:$BQ28,1)-SMALL($BM28:$BQ28,2)-SMALL($BM28:$BQ28,3))*100,"0000"),"")</f>
      </c>
      <c r="BY28" s="58">
        <f>IF(AP28="F",TEXT((SUM($BM28:$BQ28)-SMALL($BM28:$BQ28,1)-SMALL($BM28:$BQ28,2)-SMALL($BM28:$BQ28,3)-SMALL($BM28:$BQ28,4))*100,"0000"),"")</f>
      </c>
      <c r="BZ28" s="59">
        <f>IF(OR(AND(K28="C",MAX(Z28,AK28)&gt;6),AND(K28="D",MAX(Z28,AK28)&gt;4),AND(K28="E",MAX(Z28,AK28)&gt;2.5),AND(K28="F",MAX(Z28,AK28)&gt;1.5)),"KO","")</f>
      </c>
      <c r="CA28" s="60" t="str">
        <f>IF(AND(COUNT(L28:P28)&gt;0,OR(ISBLANK(K28),K28&lt;&gt;CO28)),"S","")</f>
        <v>S</v>
      </c>
      <c r="CB28" s="61">
        <f>IF(CE28="x",IF(CC28&lt;=0,CD28,200-CC28),"")</f>
        <v>16</v>
      </c>
      <c r="CC28" s="62"/>
      <c r="CD28" s="63">
        <v>16</v>
      </c>
      <c r="CE28" s="64" t="s">
        <v>104</v>
      </c>
      <c r="CF28" s="65">
        <f>IF(CM28&gt;=1992,"Ž","")</f>
      </c>
      <c r="CG28" t="s">
        <v>148</v>
      </c>
      <c r="CH28" t="s">
        <v>149</v>
      </c>
      <c r="CI28" s="66"/>
      <c r="CJ28" t="s">
        <v>107</v>
      </c>
      <c r="CK28" s="67" t="e">
        <f>VLOOKUP(CJ28,Oddíly!$A$1:$B$8,2,0)</f>
        <v>#N/A</v>
      </c>
      <c r="CL28"/>
      <c r="CM28" s="66"/>
      <c r="CN28" s="68"/>
      <c r="CO28"/>
      <c r="CP28" s="69"/>
      <c r="CQ28" s="22" t="s">
        <v>102</v>
      </c>
      <c r="CS28" s="6" t="e">
        <f>VLOOKUP($F28,pomdr!$A$1:$I$38,CS$5,0)</f>
        <v>#N/A</v>
      </c>
      <c r="CT28" s="6" t="e">
        <f>VLOOKUP($F28,pomdr!$A$1:$I$38,CT$5,0)</f>
        <v>#N/A</v>
      </c>
      <c r="CU28" s="6" t="e">
        <f>VLOOKUP($F28,pomdr!$A$1:$I$38,CU$5,0)</f>
        <v>#N/A</v>
      </c>
      <c r="CV28" s="6" t="e">
        <f>VLOOKUP($F28,pomdr!$A$1:$I$38,CV$5,0)</f>
        <v>#N/A</v>
      </c>
      <c r="CW28" s="6" t="e">
        <f>VLOOKUP($F28,pomdr!$A$1:$I$38,CW$5,0)</f>
        <v>#N/A</v>
      </c>
      <c r="CX28" s="6" t="e">
        <f>VLOOKUP($F28,pomdr!$A$1:$I$38,CX$5,0)</f>
        <v>#N/A</v>
      </c>
      <c r="CY28" s="6" t="e">
        <f>VLOOKUP($F28,pomdr!$A$1:$I$38,CY$5,0)</f>
        <v>#N/A</v>
      </c>
      <c r="CZ28" s="6" t="e">
        <f>VLOOKUP($F28,pomdr!$A$1:$I$38,CZ$5,0)</f>
        <v>#N/A</v>
      </c>
      <c r="DA28" s="6" t="e">
        <f>VLOOKUP($F28,pomdr!$A$1:$I$38,DA$5,0)</f>
        <v>#N/A</v>
      </c>
    </row>
    <row r="29" spans="1:105" ht="15.75" customHeight="1">
      <c r="A29" s="39">
        <f>+A28+1</f>
        <v>9</v>
      </c>
      <c r="C29" s="19">
        <f>IF(AP29="F",CONCATENATE("F-",BR29,"-",,BS29,"-",BT29,"-",BU29,"-",BV29,"-",BW29,"-",BX29,"-",BY29),"")</f>
      </c>
      <c r="D29" s="19" t="str">
        <f>CONCATENATE("Q-",BD29,"-",BE29,"-",BF29,"-",BG29,"-",BH29,"-",BI29,"-",BJ29,"-",BK29)</f>
        <v>Q-0000-0000-0000-0000-0000-0000-0000-0000</v>
      </c>
      <c r="E29" s="40">
        <f>+CB29</f>
        <v>6</v>
      </c>
      <c r="F29" s="41"/>
      <c r="G29" s="42"/>
      <c r="H29" s="43"/>
      <c r="I29" s="44"/>
      <c r="J29" s="45"/>
      <c r="K29" s="46"/>
      <c r="L29" s="47"/>
      <c r="M29" s="47"/>
      <c r="N29" s="47"/>
      <c r="O29" s="47"/>
      <c r="P29" s="47"/>
      <c r="Q29" s="48"/>
      <c r="R29" s="47"/>
      <c r="S29" s="49"/>
      <c r="T29" s="47"/>
      <c r="U29" s="47"/>
      <c r="V29" s="47"/>
      <c r="W29" s="47"/>
      <c r="X29" s="47"/>
      <c r="Y29" s="50"/>
      <c r="Z29" s="48"/>
      <c r="AA29" s="47"/>
      <c r="AB29" s="49"/>
      <c r="AC29" s="49"/>
      <c r="AD29" s="51"/>
      <c r="AE29" s="47"/>
      <c r="AF29" s="47"/>
      <c r="AG29" s="47"/>
      <c r="AH29" s="47"/>
      <c r="AI29" s="47"/>
      <c r="AJ29" s="50">
        <f>IF(AP29="F",SUM(BM29:BQ29)-MAX(BM29:BQ29)-MIN(BM29:BQ29),"")</f>
      </c>
      <c r="AK29" s="48"/>
      <c r="AL29" s="47"/>
      <c r="AM29" s="49">
        <f>IF(AP29="F",AJ29+AK29-AL29/10,"")</f>
      </c>
      <c r="AN29" s="52">
        <f>IF(AP29="F",AC29+AM29,"")</f>
      </c>
      <c r="AO29" s="53" t="s">
        <v>52</v>
      </c>
      <c r="AP29" s="54"/>
      <c r="AQ29" s="55">
        <f>IF(AP29="F",IF(AO29="S",AN29,AM29),AC29)</f>
        <v>0</v>
      </c>
      <c r="AR29" s="56">
        <f>IF(SUM(L29:P29)=0,0,ROUND(AVERAGE(L29:P29)/10,2))</f>
        <v>0</v>
      </c>
      <c r="AS29" s="57">
        <f>IF(ISNUMBER(L29),L29/10,$AR29)</f>
        <v>0</v>
      </c>
      <c r="AT29" s="57">
        <f>IF(ISNUMBER(M29),M29/10,$AR29)</f>
        <v>0</v>
      </c>
      <c r="AU29" s="57">
        <f>IF(ISNUMBER(N29),N29/10,$AR29)</f>
        <v>0</v>
      </c>
      <c r="AV29" s="57">
        <f>IF(ISNUMBER(O29),O29/10,$AR29)</f>
        <v>0</v>
      </c>
      <c r="AW29" s="57">
        <f>IF(ISNUMBER(P29),P29/10,$AR29)</f>
        <v>0</v>
      </c>
      <c r="AX29" s="56">
        <f>IF(SUM(T29:X29)=0,0,ROUND(AVERAGE(T29:X29)/10,2))</f>
        <v>0</v>
      </c>
      <c r="AY29" s="57">
        <f>IF(ISNUMBER(T29),T29/10,$AX29)</f>
        <v>0</v>
      </c>
      <c r="AZ29" s="57">
        <f>IF(ISNUMBER(U29),U29/10,$AX29)</f>
        <v>0</v>
      </c>
      <c r="BA29" s="57">
        <f>IF(ISNUMBER(V29),V29/10,$AX29)</f>
        <v>0</v>
      </c>
      <c r="BB29" s="57">
        <f>IF(ISNUMBER(W29),W29/10,$AX29)</f>
        <v>0</v>
      </c>
      <c r="BC29" s="57">
        <f>IF(ISNUMBER(X29),X29/10,$AX29)</f>
        <v>0</v>
      </c>
      <c r="BD29" s="58" t="str">
        <f>TEXT(AC29*100,"0000")</f>
        <v>0000</v>
      </c>
      <c r="BE29" s="58" t="str">
        <f>TEXT(AB29*100,"0000")</f>
        <v>0000</v>
      </c>
      <c r="BF29" s="58" t="str">
        <f>TEXT(Y29*100,"0000")</f>
        <v>0000</v>
      </c>
      <c r="BG29" s="58" t="str">
        <f>TEXT(SUM($AY29:$BC29)*100,"0000")</f>
        <v>0000</v>
      </c>
      <c r="BH29" s="58" t="str">
        <f>TEXT((SUM($AY29:$BC29)-SMALL($AY29:$BC29,1))*100,"0000")</f>
        <v>0000</v>
      </c>
      <c r="BI29" s="58" t="str">
        <f>TEXT((SUM($AY29:$BC29)-SMALL($AY29:$BC29,1)-SMALL($AY29:$BC29,2))*100,"0000")</f>
        <v>0000</v>
      </c>
      <c r="BJ29" s="58" t="str">
        <f>TEXT((SUM($AY29:$BC29)-SMALL($AY29:$BC29,1)-SMALL($AY29:$BC29,2)-SMALL($AY29:$BC29,3))*100,"0000")</f>
        <v>0000</v>
      </c>
      <c r="BK29" s="58" t="str">
        <f>TEXT((SUM($AY29:$BC29)-SMALL($AY29:$BC29,1)-SMALL($AY29:$BC29,2)-SMALL($AY29:$BC29,3)-SMALL($AY29:$BC29,4))*100,"0000")</f>
        <v>0000</v>
      </c>
      <c r="BL29" s="56">
        <f>IF(AP29="F",IF(SUM(AE29:AI29)=0,0,ROUND(AVERAGE(AE29:AI29)/10,2)),"")</f>
      </c>
      <c r="BM29" s="57">
        <f>IF($AP29="F",IF(ISNUMBER(AE29),AE29/10,$BL29),"")</f>
      </c>
      <c r="BN29" s="57">
        <f>IF($AP29="F",IF(ISNUMBER(AF29),AF29/10,$BL29),"")</f>
      </c>
      <c r="BO29" s="57">
        <f>IF($AP29="F",IF(ISNUMBER(AG29),AG29/10,$BL29),"")</f>
      </c>
      <c r="BP29" s="57">
        <f>IF($AP29="F",IF(ISNUMBER(AH29),AH29/10,$BL29),"")</f>
      </c>
      <c r="BQ29" s="57">
        <f>IF($AP29="F",IF(ISNUMBER(AI29),AI29/10,$BL29),"")</f>
      </c>
      <c r="BR29" s="58">
        <f>IF(AP29="F",TEXT(AQ29*100,"00000"),"")</f>
      </c>
      <c r="BS29" s="58">
        <f>IF(AP29="F",TEXT(AM29*100,"0000"),"")</f>
      </c>
      <c r="BT29" s="58">
        <f>IF(AP29="F",TEXT(AJ29*100,"0000"),"")</f>
      </c>
      <c r="BU29" s="58">
        <f>IF(AP29="F",TEXT(SUM($BM29:$BQ29)*100,"0000"),"")</f>
      </c>
      <c r="BV29" s="58">
        <f>IF(AP29="F",TEXT((SUM($BM29:$BQ29)-SMALL($BM29:$BQ29,1))*100,"0000"),"")</f>
      </c>
      <c r="BW29" s="58">
        <f>IF(AP29="F",TEXT((SUM($BM29:$BQ29)-SMALL($BM29:$BQ29,1)-SMALL($BM29:$BQ29,2))*100,"0000"),"")</f>
      </c>
      <c r="BX29" s="58">
        <f>IF(AP29="F",TEXT((SUM($BM29:$BQ29)-SMALL($BM29:$BQ29,1)-SMALL($BM29:$BQ29,2)-SMALL($BM29:$BQ29,3))*100,"0000"),"")</f>
      </c>
      <c r="BY29" s="58">
        <f>IF(AP29="F",TEXT((SUM($BM29:$BQ29)-SMALL($BM29:$BQ29,1)-SMALL($BM29:$BQ29,2)-SMALL($BM29:$BQ29,3)-SMALL($BM29:$BQ29,4))*100,"0000"),"")</f>
      </c>
      <c r="BZ29" s="59">
        <f>IF(OR(AND(K29="C",MAX(Z29,AK29)&gt;6),AND(K29="D",MAX(Z29,AK29)&gt;4),AND(K29="E",MAX(Z29,AK29)&gt;2.5),AND(K29="F",MAX(Z29,AK29)&gt;1.5)),"KO","")</f>
      </c>
      <c r="CA29" s="60">
        <f>IF(AND(COUNT(L29:P29)&gt;0,OR(ISBLANK(K29),K29&lt;&gt;CO29)),"S","")</f>
      </c>
      <c r="CB29" s="61">
        <f>IF(CE29="x",IF(CC29&lt;=0,CD29,200-CC29),"")</f>
        <v>6</v>
      </c>
      <c r="CC29" s="62"/>
      <c r="CD29" s="63">
        <v>6</v>
      </c>
      <c r="CE29" s="64" t="s">
        <v>104</v>
      </c>
      <c r="CF29" s="65">
        <f>IF(CM29&gt;=1992,"Ž","")</f>
      </c>
      <c r="CG29"/>
      <c r="CH29"/>
      <c r="CI29"/>
      <c r="CJ29"/>
      <c r="CK29"/>
      <c r="CL29"/>
      <c r="CM29"/>
      <c r="CN29"/>
      <c r="CO29"/>
      <c r="CP29" s="69"/>
      <c r="CQ29" s="22" t="s">
        <v>102</v>
      </c>
      <c r="CS29" s="6">
        <f>VLOOKUP($F29,pomdr!$A$1:$I$38,CS$5,0)</f>
        <v>0</v>
      </c>
      <c r="CT29" s="6">
        <f>VLOOKUP($F29,pomdr!$A$1:$I$38,CT$5,0)</f>
        <v>0</v>
      </c>
      <c r="CU29" s="6">
        <f>VLOOKUP($F29,pomdr!$A$1:$I$38,CU$5,0)</f>
        <v>0</v>
      </c>
      <c r="CV29" s="6">
        <f>VLOOKUP($F29,pomdr!$A$1:$I$38,CV$5,0)</f>
        <v>0</v>
      </c>
      <c r="CW29" s="6">
        <f>VLOOKUP($F29,pomdr!$A$1:$I$38,CW$5,0)</f>
        <v>0</v>
      </c>
      <c r="CX29" s="6">
        <f>VLOOKUP($F29,pomdr!$A$1:$I$38,CX$5,0)</f>
        <v>0</v>
      </c>
      <c r="CY29" s="6">
        <f>VLOOKUP($F29,pomdr!$A$1:$I$38,CY$5,0)</f>
        <v>0</v>
      </c>
      <c r="CZ29" s="6">
        <f>VLOOKUP($F29,pomdr!$A$1:$I$38,CZ$5,0)</f>
        <v>0</v>
      </c>
      <c r="DA29" s="6">
        <f>VLOOKUP($F29,pomdr!$A$1:$I$38,DA$5,0)</f>
        <v>0</v>
      </c>
    </row>
    <row r="30" spans="1:105" ht="15.75" customHeight="1">
      <c r="A30" s="39">
        <f>+A29+1</f>
        <v>10</v>
      </c>
      <c r="C30" s="19">
        <f>IF(AP30="F",CONCATENATE("F-",BR30,"-",,BS30,"-",BT30,"-",BU30,"-",BV30,"-",BW30,"-",BX30,"-",BY30),"")</f>
      </c>
      <c r="D30" s="19" t="str">
        <f>CONCATENATE("Q-",BD30,"-",BE30,"-",BF30,"-",BG30,"-",BH30,"-",BI30,"-",BJ30,"-",BK30)</f>
        <v>Q-0000-0000-0000-0000-0000-0000-0000-0000</v>
      </c>
      <c r="E30" s="40">
        <f>+CB30</f>
        <v>5</v>
      </c>
      <c r="F30" s="41"/>
      <c r="G30" s="42"/>
      <c r="H30" s="43"/>
      <c r="I30" s="44"/>
      <c r="J30" s="45"/>
      <c r="K30" s="46"/>
      <c r="L30" s="47"/>
      <c r="M30" s="47"/>
      <c r="N30" s="47"/>
      <c r="O30" s="47"/>
      <c r="P30" s="47"/>
      <c r="Q30" s="48"/>
      <c r="R30" s="47"/>
      <c r="S30" s="49"/>
      <c r="T30" s="47"/>
      <c r="U30" s="47"/>
      <c r="V30" s="47"/>
      <c r="W30" s="47"/>
      <c r="X30" s="47"/>
      <c r="Y30" s="50"/>
      <c r="Z30" s="48"/>
      <c r="AA30" s="47"/>
      <c r="AB30" s="49"/>
      <c r="AC30" s="49"/>
      <c r="AD30" s="51"/>
      <c r="AE30" s="47"/>
      <c r="AF30" s="47"/>
      <c r="AG30" s="47"/>
      <c r="AH30" s="47"/>
      <c r="AI30" s="47"/>
      <c r="AJ30" s="50">
        <f>IF(AP30="F",SUM(BM30:BQ30)-MAX(BM30:BQ30)-MIN(BM30:BQ30),"")</f>
      </c>
      <c r="AK30" s="48"/>
      <c r="AL30" s="47"/>
      <c r="AM30" s="49">
        <f>IF(AP30="F",AJ30+AK30-AL30/10,"")</f>
      </c>
      <c r="AN30" s="52">
        <f>IF(AP30="F",AC30+AM30,"")</f>
      </c>
      <c r="AO30" s="53" t="s">
        <v>52</v>
      </c>
      <c r="AP30" s="54"/>
      <c r="AQ30" s="55">
        <f>IF(AP30="F",IF(AO30="S",AN30,AM30),AC30)</f>
        <v>0</v>
      </c>
      <c r="AR30" s="56">
        <f>IF(SUM(L30:P30)=0,0,ROUND(AVERAGE(L30:P30)/10,2))</f>
        <v>0</v>
      </c>
      <c r="AS30" s="57">
        <f>IF(ISNUMBER(L30),L30/10,$AR30)</f>
        <v>0</v>
      </c>
      <c r="AT30" s="57">
        <f>IF(ISNUMBER(M30),M30/10,$AR30)</f>
        <v>0</v>
      </c>
      <c r="AU30" s="57">
        <f>IF(ISNUMBER(N30),N30/10,$AR30)</f>
        <v>0</v>
      </c>
      <c r="AV30" s="57">
        <f>IF(ISNUMBER(O30),O30/10,$AR30)</f>
        <v>0</v>
      </c>
      <c r="AW30" s="57">
        <f>IF(ISNUMBER(P30),P30/10,$AR30)</f>
        <v>0</v>
      </c>
      <c r="AX30" s="56">
        <f>IF(SUM(T30:X30)=0,0,ROUND(AVERAGE(T30:X30)/10,2))</f>
        <v>0</v>
      </c>
      <c r="AY30" s="57">
        <f>IF(ISNUMBER(T30),T30/10,$AX30)</f>
        <v>0</v>
      </c>
      <c r="AZ30" s="57">
        <f>IF(ISNUMBER(U30),U30/10,$AX30)</f>
        <v>0</v>
      </c>
      <c r="BA30" s="57">
        <f>IF(ISNUMBER(V30),V30/10,$AX30)</f>
        <v>0</v>
      </c>
      <c r="BB30" s="57">
        <f>IF(ISNUMBER(W30),W30/10,$AX30)</f>
        <v>0</v>
      </c>
      <c r="BC30" s="57">
        <f>IF(ISNUMBER(X30),X30/10,$AX30)</f>
        <v>0</v>
      </c>
      <c r="BD30" s="58" t="str">
        <f>TEXT(AC30*100,"0000")</f>
        <v>0000</v>
      </c>
      <c r="BE30" s="58" t="str">
        <f>TEXT(AB30*100,"0000")</f>
        <v>0000</v>
      </c>
      <c r="BF30" s="58" t="str">
        <f>TEXT(Y30*100,"0000")</f>
        <v>0000</v>
      </c>
      <c r="BG30" s="58" t="str">
        <f>TEXT(SUM($AY30:$BC30)*100,"0000")</f>
        <v>0000</v>
      </c>
      <c r="BH30" s="58" t="str">
        <f>TEXT((SUM($AY30:$BC30)-SMALL($AY30:$BC30,1))*100,"0000")</f>
        <v>0000</v>
      </c>
      <c r="BI30" s="58" t="str">
        <f>TEXT((SUM($AY30:$BC30)-SMALL($AY30:$BC30,1)-SMALL($AY30:$BC30,2))*100,"0000")</f>
        <v>0000</v>
      </c>
      <c r="BJ30" s="58" t="str">
        <f>TEXT((SUM($AY30:$BC30)-SMALL($AY30:$BC30,1)-SMALL($AY30:$BC30,2)-SMALL($AY30:$BC30,3))*100,"0000")</f>
        <v>0000</v>
      </c>
      <c r="BK30" s="58" t="str">
        <f>TEXT((SUM($AY30:$BC30)-SMALL($AY30:$BC30,1)-SMALL($AY30:$BC30,2)-SMALL($AY30:$BC30,3)-SMALL($AY30:$BC30,4))*100,"0000")</f>
        <v>0000</v>
      </c>
      <c r="BL30" s="56">
        <f>IF(AP30="F",IF(SUM(AE30:AI30)=0,0,ROUND(AVERAGE(AE30:AI30)/10,2)),"")</f>
      </c>
      <c r="BM30" s="57">
        <f>IF($AP30="F",IF(ISNUMBER(AE30),AE30/10,$BL30),"")</f>
      </c>
      <c r="BN30" s="57">
        <f>IF($AP30="F",IF(ISNUMBER(AF30),AF30/10,$BL30),"")</f>
      </c>
      <c r="BO30" s="57">
        <f>IF($AP30="F",IF(ISNUMBER(AG30),AG30/10,$BL30),"")</f>
      </c>
      <c r="BP30" s="57">
        <f>IF($AP30="F",IF(ISNUMBER(AH30),AH30/10,$BL30),"")</f>
      </c>
      <c r="BQ30" s="57">
        <f>IF($AP30="F",IF(ISNUMBER(AI30),AI30/10,$BL30),"")</f>
      </c>
      <c r="BR30" s="58">
        <f>IF(AP30="F",TEXT(AQ30*100,"00000"),"")</f>
      </c>
      <c r="BS30" s="58">
        <f>IF(AP30="F",TEXT(AM30*100,"0000"),"")</f>
      </c>
      <c r="BT30" s="58">
        <f>IF(AP30="F",TEXT(AJ30*100,"0000"),"")</f>
      </c>
      <c r="BU30" s="58">
        <f>IF(AP30="F",TEXT(SUM($BM30:$BQ30)*100,"0000"),"")</f>
      </c>
      <c r="BV30" s="58">
        <f>IF(AP30="F",TEXT((SUM($BM30:$BQ30)-SMALL($BM30:$BQ30,1))*100,"0000"),"")</f>
      </c>
      <c r="BW30" s="58">
        <f>IF(AP30="F",TEXT((SUM($BM30:$BQ30)-SMALL($BM30:$BQ30,1)-SMALL($BM30:$BQ30,2))*100,"0000"),"")</f>
      </c>
      <c r="BX30" s="58">
        <f>IF(AP30="F",TEXT((SUM($BM30:$BQ30)-SMALL($BM30:$BQ30,1)-SMALL($BM30:$BQ30,2)-SMALL($BM30:$BQ30,3))*100,"0000"),"")</f>
      </c>
      <c r="BY30" s="58">
        <f>IF(AP30="F",TEXT((SUM($BM30:$BQ30)-SMALL($BM30:$BQ30,1)-SMALL($BM30:$BQ30,2)-SMALL($BM30:$BQ30,3)-SMALL($BM30:$BQ30,4))*100,"0000"),"")</f>
      </c>
      <c r="BZ30" s="59">
        <f>IF(OR(AND(K30="C",MAX(Z30,AK30)&gt;6),AND(K30="D",MAX(Z30,AK30)&gt;4),AND(K30="E",MAX(Z30,AK30)&gt;2.5),AND(K30="F",MAX(Z30,AK30)&gt;1.5)),"KO","")</f>
      </c>
      <c r="CA30" s="60">
        <f>IF(AND(COUNT(L30:P30)&gt;0,OR(ISBLANK(K30),K30&lt;&gt;CO30)),"S","")</f>
      </c>
      <c r="CB30" s="61">
        <f>IF(CE30="x",IF(CC30&lt;=0,CD30,200-CC30),"")</f>
        <v>5</v>
      </c>
      <c r="CC30" s="62"/>
      <c r="CD30" s="63">
        <v>5</v>
      </c>
      <c r="CE30" s="64" t="s">
        <v>104</v>
      </c>
      <c r="CF30" s="65">
        <f>IF(CM30&gt;=1992,"Ž","")</f>
      </c>
      <c r="CG30"/>
      <c r="CH30"/>
      <c r="CI30"/>
      <c r="CJ30"/>
      <c r="CK30"/>
      <c r="CL30"/>
      <c r="CM30"/>
      <c r="CN30"/>
      <c r="CO30"/>
      <c r="CP30" s="69"/>
      <c r="CQ30" s="22" t="s">
        <v>102</v>
      </c>
      <c r="CS30" s="6">
        <f>VLOOKUP($F30,pomdr!$A$1:$I$38,CS$5,0)</f>
        <v>0</v>
      </c>
      <c r="CT30" s="6">
        <f>VLOOKUP($F30,pomdr!$A$1:$I$38,CT$5,0)</f>
        <v>0</v>
      </c>
      <c r="CU30" s="6">
        <f>VLOOKUP($F30,pomdr!$A$1:$I$38,CU$5,0)</f>
        <v>0</v>
      </c>
      <c r="CV30" s="6">
        <f>VLOOKUP($F30,pomdr!$A$1:$I$38,CV$5,0)</f>
        <v>0</v>
      </c>
      <c r="CW30" s="6">
        <f>VLOOKUP($F30,pomdr!$A$1:$I$38,CW$5,0)</f>
        <v>0</v>
      </c>
      <c r="CX30" s="6">
        <f>VLOOKUP($F30,pomdr!$A$1:$I$38,CX$5,0)</f>
        <v>0</v>
      </c>
      <c r="CY30" s="6">
        <f>VLOOKUP($F30,pomdr!$A$1:$I$38,CY$5,0)</f>
        <v>0</v>
      </c>
      <c r="CZ30" s="6">
        <f>VLOOKUP($F30,pomdr!$A$1:$I$38,CZ$5,0)</f>
        <v>0</v>
      </c>
      <c r="DA30" s="6">
        <f>VLOOKUP($F30,pomdr!$A$1:$I$38,DA$5,0)</f>
        <v>0</v>
      </c>
    </row>
    <row r="31" spans="1:105" ht="15.75" customHeight="1">
      <c r="A31" s="39">
        <f>+A30+1</f>
        <v>11</v>
      </c>
      <c r="C31" s="19">
        <f>IF(AP31="F",CONCATENATE("F-",BR31,"-",,BS31,"-",BT31,"-",BU31,"-",BV31,"-",BW31,"-",BX31,"-",BY31),"")</f>
      </c>
      <c r="D31" s="19" t="str">
        <f>CONCATENATE("Q-",BD31,"-",BE31,"-",BF31,"-",BG31,"-",BH31,"-",BI31,"-",BJ31,"-",BK31)</f>
        <v>Q-0000-0000-0000-0000-0000-0000-0000-0000</v>
      </c>
      <c r="E31" s="40">
        <f>+CB31</f>
        <v>21</v>
      </c>
      <c r="F31" s="41"/>
      <c r="G31" s="42"/>
      <c r="H31" s="43"/>
      <c r="I31" s="44"/>
      <c r="J31" s="45"/>
      <c r="K31" s="46"/>
      <c r="L31" s="47"/>
      <c r="M31" s="47"/>
      <c r="N31" s="47"/>
      <c r="O31" s="47"/>
      <c r="P31" s="47"/>
      <c r="Q31" s="48"/>
      <c r="R31" s="47"/>
      <c r="S31" s="49"/>
      <c r="T31" s="47"/>
      <c r="U31" s="47"/>
      <c r="V31" s="47"/>
      <c r="W31" s="47"/>
      <c r="X31" s="47"/>
      <c r="Y31" s="50"/>
      <c r="Z31" s="48"/>
      <c r="AA31" s="47"/>
      <c r="AB31" s="49"/>
      <c r="AC31" s="49"/>
      <c r="AD31" s="51"/>
      <c r="AE31" s="47"/>
      <c r="AF31" s="47"/>
      <c r="AG31" s="47"/>
      <c r="AH31" s="47"/>
      <c r="AI31" s="47"/>
      <c r="AJ31" s="50">
        <f>IF(AP31="F",SUM(BM31:BQ31)-MAX(BM31:BQ31)-MIN(BM31:BQ31),"")</f>
      </c>
      <c r="AK31" s="48"/>
      <c r="AL31" s="47"/>
      <c r="AM31" s="49">
        <f>IF(AP31="F",AJ31+AK31-AL31/10,"")</f>
      </c>
      <c r="AN31" s="52">
        <f>IF(AP31="F",AC31+AM31,"")</f>
      </c>
      <c r="AO31" s="53" t="s">
        <v>52</v>
      </c>
      <c r="AP31" s="54"/>
      <c r="AQ31" s="55">
        <f>IF(AP31="F",IF(AO31="S",AN31,AM31),AC31)</f>
        <v>0</v>
      </c>
      <c r="AR31" s="56">
        <f>IF(SUM(L31:P31)=0,0,ROUND(AVERAGE(L31:P31)/10,2))</f>
        <v>0</v>
      </c>
      <c r="AS31" s="57">
        <f>IF(ISNUMBER(L31),L31/10,$AR31)</f>
        <v>0</v>
      </c>
      <c r="AT31" s="57">
        <f>IF(ISNUMBER(M31),M31/10,$AR31)</f>
        <v>0</v>
      </c>
      <c r="AU31" s="57">
        <f>IF(ISNUMBER(N31),N31/10,$AR31)</f>
        <v>0</v>
      </c>
      <c r="AV31" s="57">
        <f>IF(ISNUMBER(O31),O31/10,$AR31)</f>
        <v>0</v>
      </c>
      <c r="AW31" s="57">
        <f>IF(ISNUMBER(P31),P31/10,$AR31)</f>
        <v>0</v>
      </c>
      <c r="AX31" s="56">
        <f>IF(SUM(T31:X31)=0,0,ROUND(AVERAGE(T31:X31)/10,2))</f>
        <v>0</v>
      </c>
      <c r="AY31" s="57">
        <f>IF(ISNUMBER(T31),T31/10,$AX31)</f>
        <v>0</v>
      </c>
      <c r="AZ31" s="57">
        <f>IF(ISNUMBER(U31),U31/10,$AX31)</f>
        <v>0</v>
      </c>
      <c r="BA31" s="57">
        <f>IF(ISNUMBER(V31),V31/10,$AX31)</f>
        <v>0</v>
      </c>
      <c r="BB31" s="57">
        <f>IF(ISNUMBER(W31),W31/10,$AX31)</f>
        <v>0</v>
      </c>
      <c r="BC31" s="57">
        <f>IF(ISNUMBER(X31),X31/10,$AX31)</f>
        <v>0</v>
      </c>
      <c r="BD31" s="58" t="str">
        <f>TEXT(AC31*100,"0000")</f>
        <v>0000</v>
      </c>
      <c r="BE31" s="58" t="str">
        <f>TEXT(AB31*100,"0000")</f>
        <v>0000</v>
      </c>
      <c r="BF31" s="58" t="str">
        <f>TEXT(Y31*100,"0000")</f>
        <v>0000</v>
      </c>
      <c r="BG31" s="58" t="str">
        <f>TEXT(SUM($AY31:$BC31)*100,"0000")</f>
        <v>0000</v>
      </c>
      <c r="BH31" s="58" t="str">
        <f>TEXT((SUM($AY31:$BC31)-SMALL($AY31:$BC31,1))*100,"0000")</f>
        <v>0000</v>
      </c>
      <c r="BI31" s="58" t="str">
        <f>TEXT((SUM($AY31:$BC31)-SMALL($AY31:$BC31,1)-SMALL($AY31:$BC31,2))*100,"0000")</f>
        <v>0000</v>
      </c>
      <c r="BJ31" s="58" t="str">
        <f>TEXT((SUM($AY31:$BC31)-SMALL($AY31:$BC31,1)-SMALL($AY31:$BC31,2)-SMALL($AY31:$BC31,3))*100,"0000")</f>
        <v>0000</v>
      </c>
      <c r="BK31" s="58" t="str">
        <f>TEXT((SUM($AY31:$BC31)-SMALL($AY31:$BC31,1)-SMALL($AY31:$BC31,2)-SMALL($AY31:$BC31,3)-SMALL($AY31:$BC31,4))*100,"0000")</f>
        <v>0000</v>
      </c>
      <c r="BL31" s="56">
        <f>IF(AP31="F",IF(SUM(AE31:AI31)=0,0,ROUND(AVERAGE(AE31:AI31)/10,2)),"")</f>
      </c>
      <c r="BM31" s="57">
        <f>IF($AP31="F",IF(ISNUMBER(AE31),AE31/10,$BL31),"")</f>
      </c>
      <c r="BN31" s="57">
        <f>IF($AP31="F",IF(ISNUMBER(AF31),AF31/10,$BL31),"")</f>
      </c>
      <c r="BO31" s="57">
        <f>IF($AP31="F",IF(ISNUMBER(AG31),AG31/10,$BL31),"")</f>
      </c>
      <c r="BP31" s="57">
        <f>IF($AP31="F",IF(ISNUMBER(AH31),AH31/10,$BL31),"")</f>
      </c>
      <c r="BQ31" s="57">
        <f>IF($AP31="F",IF(ISNUMBER(AI31),AI31/10,$BL31),"")</f>
      </c>
      <c r="BR31" s="58">
        <f>IF(AP31="F",TEXT(AQ31*100,"00000"),"")</f>
      </c>
      <c r="BS31" s="58">
        <f>IF(AP31="F",TEXT(AM31*100,"0000"),"")</f>
      </c>
      <c r="BT31" s="58">
        <f>IF(AP31="F",TEXT(AJ31*100,"0000"),"")</f>
      </c>
      <c r="BU31" s="58">
        <f>IF(AP31="F",TEXT(SUM($BM31:$BQ31)*100,"0000"),"")</f>
      </c>
      <c r="BV31" s="58">
        <f>IF(AP31="F",TEXT((SUM($BM31:$BQ31)-SMALL($BM31:$BQ31,1))*100,"0000"),"")</f>
      </c>
      <c r="BW31" s="58">
        <f>IF(AP31="F",TEXT((SUM($BM31:$BQ31)-SMALL($BM31:$BQ31,1)-SMALL($BM31:$BQ31,2))*100,"0000"),"")</f>
      </c>
      <c r="BX31" s="58">
        <f>IF(AP31="F",TEXT((SUM($BM31:$BQ31)-SMALL($BM31:$BQ31,1)-SMALL($BM31:$BQ31,2)-SMALL($BM31:$BQ31,3))*100,"0000"),"")</f>
      </c>
      <c r="BY31" s="58">
        <f>IF(AP31="F",TEXT((SUM($BM31:$BQ31)-SMALL($BM31:$BQ31,1)-SMALL($BM31:$BQ31,2)-SMALL($BM31:$BQ31,3)-SMALL($BM31:$BQ31,4))*100,"0000"),"")</f>
      </c>
      <c r="BZ31" s="59">
        <f>IF(OR(AND(K31="C",MAX(Z31,AK31)&gt;6),AND(K31="D",MAX(Z31,AK31)&gt;4),AND(K31="E",MAX(Z31,AK31)&gt;2.5),AND(K31="F",MAX(Z31,AK31)&gt;1.5)),"KO","")</f>
      </c>
      <c r="CA31" s="60">
        <f>IF(AND(COUNT(L31:P31)&gt;0,OR(ISBLANK(K31),K31&lt;&gt;CO31)),"S","")</f>
      </c>
      <c r="CB31" s="61">
        <f>IF(CE31="x",IF(CC31&lt;=0,CD31,200-CC31),"")</f>
        <v>21</v>
      </c>
      <c r="CC31" s="62"/>
      <c r="CD31" s="63">
        <v>21</v>
      </c>
      <c r="CE31" s="64" t="s">
        <v>104</v>
      </c>
      <c r="CF31" s="65">
        <f>IF(CM31&gt;=1992,"Ž","")</f>
      </c>
      <c r="CG31"/>
      <c r="CH31"/>
      <c r="CI31"/>
      <c r="CJ31"/>
      <c r="CK31"/>
      <c r="CL31"/>
      <c r="CM31"/>
      <c r="CN31"/>
      <c r="CO31"/>
      <c r="CP31" s="69"/>
      <c r="CQ31" s="22" t="s">
        <v>102</v>
      </c>
      <c r="CS31" s="6">
        <f>VLOOKUP($F31,pomdr!$A$1:$I$38,CS$5,0)</f>
        <v>0</v>
      </c>
      <c r="CT31" s="6">
        <f>VLOOKUP($F31,pomdr!$A$1:$I$38,CT$5,0)</f>
        <v>0</v>
      </c>
      <c r="CU31" s="6">
        <f>VLOOKUP($F31,pomdr!$A$1:$I$38,CU$5,0)</f>
        <v>0</v>
      </c>
      <c r="CV31" s="6">
        <f>VLOOKUP($F31,pomdr!$A$1:$I$38,CV$5,0)</f>
        <v>0</v>
      </c>
      <c r="CW31" s="6">
        <f>VLOOKUP($F31,pomdr!$A$1:$I$38,CW$5,0)</f>
        <v>0</v>
      </c>
      <c r="CX31" s="6">
        <f>VLOOKUP($F31,pomdr!$A$1:$I$38,CX$5,0)</f>
        <v>0</v>
      </c>
      <c r="CY31" s="6">
        <f>VLOOKUP($F31,pomdr!$A$1:$I$38,CY$5,0)</f>
        <v>0</v>
      </c>
      <c r="CZ31" s="6">
        <f>VLOOKUP($F31,pomdr!$A$1:$I$38,CZ$5,0)</f>
        <v>0</v>
      </c>
      <c r="DA31" s="6">
        <f>VLOOKUP($F31,pomdr!$A$1:$I$38,DA$5,0)</f>
        <v>0</v>
      </c>
    </row>
    <row r="32" spans="1:105" ht="15.75" customHeight="1">
      <c r="A32" s="39">
        <f>+A31+1</f>
        <v>12</v>
      </c>
      <c r="C32" s="19">
        <f>IF(AP32="F",CONCATENATE("F-",BR32,"-",,BS32,"-",BT32,"-",BU32,"-",BV32,"-",BW32,"-",BX32,"-",BY32),"")</f>
      </c>
      <c r="D32" s="19" t="str">
        <f>CONCATENATE("Q-",BD32,"-",BE32,"-",BF32,"-",BG32,"-",BH32,"-",BI32,"-",BJ32,"-",BK32)</f>
        <v>Q-0000-0000-0000-0000-0000-0000-0000-0000</v>
      </c>
      <c r="E32" s="40">
        <f>+CB32</f>
        <v>7</v>
      </c>
      <c r="F32" s="41"/>
      <c r="G32" s="42"/>
      <c r="H32" s="43"/>
      <c r="I32" s="44"/>
      <c r="J32" s="45"/>
      <c r="K32" s="46"/>
      <c r="L32" s="47"/>
      <c r="M32" s="47"/>
      <c r="N32" s="47"/>
      <c r="O32" s="47"/>
      <c r="P32" s="47"/>
      <c r="Q32" s="48"/>
      <c r="R32" s="47"/>
      <c r="S32" s="49"/>
      <c r="T32" s="47"/>
      <c r="U32" s="47"/>
      <c r="V32" s="47"/>
      <c r="W32" s="47"/>
      <c r="X32" s="47"/>
      <c r="Y32" s="50"/>
      <c r="Z32" s="48"/>
      <c r="AA32" s="47"/>
      <c r="AB32" s="49"/>
      <c r="AC32" s="49"/>
      <c r="AD32" s="51"/>
      <c r="AE32" s="47"/>
      <c r="AF32" s="47"/>
      <c r="AG32" s="47"/>
      <c r="AH32" s="47"/>
      <c r="AI32" s="47"/>
      <c r="AJ32" s="50">
        <f>IF(AP32="F",SUM(BM32:BQ32)-MAX(BM32:BQ32)-MIN(BM32:BQ32),"")</f>
      </c>
      <c r="AK32" s="48"/>
      <c r="AL32" s="47"/>
      <c r="AM32" s="49">
        <f>IF(AP32="F",AJ32+AK32-AL32/10,"")</f>
      </c>
      <c r="AN32" s="52">
        <f>IF(AP32="F",AC32+AM32,"")</f>
      </c>
      <c r="AO32" s="53" t="s">
        <v>52</v>
      </c>
      <c r="AP32" s="54"/>
      <c r="AQ32" s="55">
        <f>IF(AP32="F",IF(AO32="S",AN32,AM32),AC32)</f>
        <v>0</v>
      </c>
      <c r="AR32" s="56">
        <f>IF(SUM(L32:P32)=0,0,ROUND(AVERAGE(L32:P32)/10,2))</f>
        <v>0</v>
      </c>
      <c r="AS32" s="57">
        <f>IF(ISNUMBER(L32),L32/10,$AR32)</f>
        <v>0</v>
      </c>
      <c r="AT32" s="57">
        <f>IF(ISNUMBER(M32),M32/10,$AR32)</f>
        <v>0</v>
      </c>
      <c r="AU32" s="57">
        <f>IF(ISNUMBER(N32),N32/10,$AR32)</f>
        <v>0</v>
      </c>
      <c r="AV32" s="57">
        <f>IF(ISNUMBER(O32),O32/10,$AR32)</f>
        <v>0</v>
      </c>
      <c r="AW32" s="57">
        <f>IF(ISNUMBER(P32),P32/10,$AR32)</f>
        <v>0</v>
      </c>
      <c r="AX32" s="56">
        <f>IF(SUM(T32:X32)=0,0,ROUND(AVERAGE(T32:X32)/10,2))</f>
        <v>0</v>
      </c>
      <c r="AY32" s="57">
        <f>IF(ISNUMBER(T32),T32/10,$AX32)</f>
        <v>0</v>
      </c>
      <c r="AZ32" s="57">
        <f>IF(ISNUMBER(U32),U32/10,$AX32)</f>
        <v>0</v>
      </c>
      <c r="BA32" s="57">
        <f>IF(ISNUMBER(V32),V32/10,$AX32)</f>
        <v>0</v>
      </c>
      <c r="BB32" s="57">
        <f>IF(ISNUMBER(W32),W32/10,$AX32)</f>
        <v>0</v>
      </c>
      <c r="BC32" s="57">
        <f>IF(ISNUMBER(X32),X32/10,$AX32)</f>
        <v>0</v>
      </c>
      <c r="BD32" s="58" t="str">
        <f>TEXT(AC32*100,"0000")</f>
        <v>0000</v>
      </c>
      <c r="BE32" s="58" t="str">
        <f>TEXT(AB32*100,"0000")</f>
        <v>0000</v>
      </c>
      <c r="BF32" s="58" t="str">
        <f>TEXT(Y32*100,"0000")</f>
        <v>0000</v>
      </c>
      <c r="BG32" s="58" t="str">
        <f>TEXT(SUM($AY32:$BC32)*100,"0000")</f>
        <v>0000</v>
      </c>
      <c r="BH32" s="58" t="str">
        <f>TEXT((SUM($AY32:$BC32)-SMALL($AY32:$BC32,1))*100,"0000")</f>
        <v>0000</v>
      </c>
      <c r="BI32" s="58" t="str">
        <f>TEXT((SUM($AY32:$BC32)-SMALL($AY32:$BC32,1)-SMALL($AY32:$BC32,2))*100,"0000")</f>
        <v>0000</v>
      </c>
      <c r="BJ32" s="58" t="str">
        <f>TEXT((SUM($AY32:$BC32)-SMALL($AY32:$BC32,1)-SMALL($AY32:$BC32,2)-SMALL($AY32:$BC32,3))*100,"0000")</f>
        <v>0000</v>
      </c>
      <c r="BK32" s="58" t="str">
        <f>TEXT((SUM($AY32:$BC32)-SMALL($AY32:$BC32,1)-SMALL($AY32:$BC32,2)-SMALL($AY32:$BC32,3)-SMALL($AY32:$BC32,4))*100,"0000")</f>
        <v>0000</v>
      </c>
      <c r="BL32" s="56">
        <f>IF(AP32="F",IF(SUM(AE32:AI32)=0,0,ROUND(AVERAGE(AE32:AI32)/10,2)),"")</f>
      </c>
      <c r="BM32" s="57">
        <f>IF($AP32="F",IF(ISNUMBER(AE32),AE32/10,$BL32),"")</f>
      </c>
      <c r="BN32" s="57">
        <f>IF($AP32="F",IF(ISNUMBER(AF32),AF32/10,$BL32),"")</f>
      </c>
      <c r="BO32" s="57">
        <f>IF($AP32="F",IF(ISNUMBER(AG32),AG32/10,$BL32),"")</f>
      </c>
      <c r="BP32" s="57">
        <f>IF($AP32="F",IF(ISNUMBER(AH32),AH32/10,$BL32),"")</f>
      </c>
      <c r="BQ32" s="57">
        <f>IF($AP32="F",IF(ISNUMBER(AI32),AI32/10,$BL32),"")</f>
      </c>
      <c r="BR32" s="58">
        <f>IF(AP32="F",TEXT(AQ32*100,"00000"),"")</f>
      </c>
      <c r="BS32" s="58">
        <f>IF(AP32="F",TEXT(AM32*100,"0000"),"")</f>
      </c>
      <c r="BT32" s="58">
        <f>IF(AP32="F",TEXT(AJ32*100,"0000"),"")</f>
      </c>
      <c r="BU32" s="58">
        <f>IF(AP32="F",TEXT(SUM($BM32:$BQ32)*100,"0000"),"")</f>
      </c>
      <c r="BV32" s="58">
        <f>IF(AP32="F",TEXT((SUM($BM32:$BQ32)-SMALL($BM32:$BQ32,1))*100,"0000"),"")</f>
      </c>
      <c r="BW32" s="58">
        <f>IF(AP32="F",TEXT((SUM($BM32:$BQ32)-SMALL($BM32:$BQ32,1)-SMALL($BM32:$BQ32,2))*100,"0000"),"")</f>
      </c>
      <c r="BX32" s="58">
        <f>IF(AP32="F",TEXT((SUM($BM32:$BQ32)-SMALL($BM32:$BQ32,1)-SMALL($BM32:$BQ32,2)-SMALL($BM32:$BQ32,3))*100,"0000"),"")</f>
      </c>
      <c r="BY32" s="58">
        <f>IF(AP32="F",TEXT((SUM($BM32:$BQ32)-SMALL($BM32:$BQ32,1)-SMALL($BM32:$BQ32,2)-SMALL($BM32:$BQ32,3)-SMALL($BM32:$BQ32,4))*100,"0000"),"")</f>
      </c>
      <c r="BZ32" s="59">
        <f>IF(OR(AND(K32="C",MAX(Z32,AK32)&gt;6),AND(K32="D",MAX(Z32,AK32)&gt;4),AND(K32="E",MAX(Z32,AK32)&gt;2.5),AND(K32="F",MAX(Z32,AK32)&gt;1.5)),"KO","")</f>
      </c>
      <c r="CA32" s="60">
        <f>IF(AND(COUNT(L32:P32)&gt;0,OR(ISBLANK(K32),K32&lt;&gt;CO32)),"S","")</f>
      </c>
      <c r="CB32" s="61">
        <f>IF(CE32="x",IF(CC32&lt;=0,CD32,200-CC32),"")</f>
        <v>7</v>
      </c>
      <c r="CC32" s="62"/>
      <c r="CD32" s="63">
        <v>7</v>
      </c>
      <c r="CE32" s="64" t="s">
        <v>104</v>
      </c>
      <c r="CF32" s="65">
        <f>IF(CM32&gt;=1992,"Ž","")</f>
      </c>
      <c r="CG32"/>
      <c r="CH32"/>
      <c r="CI32"/>
      <c r="CJ32"/>
      <c r="CK32"/>
      <c r="CL32"/>
      <c r="CM32"/>
      <c r="CN32"/>
      <c r="CO32"/>
      <c r="CP32" s="69"/>
      <c r="CQ32" s="22" t="s">
        <v>102</v>
      </c>
      <c r="CS32" s="6">
        <f>VLOOKUP($F32,pomdr!$A$1:$I$38,CS$5,0)</f>
        <v>0</v>
      </c>
      <c r="CT32" s="6">
        <f>VLOOKUP($F32,pomdr!$A$1:$I$38,CT$5,0)</f>
        <v>0</v>
      </c>
      <c r="CU32" s="6">
        <f>VLOOKUP($F32,pomdr!$A$1:$I$38,CU$5,0)</f>
        <v>0</v>
      </c>
      <c r="CV32" s="6">
        <f>VLOOKUP($F32,pomdr!$A$1:$I$38,CV$5,0)</f>
        <v>0</v>
      </c>
      <c r="CW32" s="6">
        <f>VLOOKUP($F32,pomdr!$A$1:$I$38,CW$5,0)</f>
        <v>0</v>
      </c>
      <c r="CX32" s="6">
        <f>VLOOKUP($F32,pomdr!$A$1:$I$38,CX$5,0)</f>
        <v>0</v>
      </c>
      <c r="CY32" s="6">
        <f>VLOOKUP($F32,pomdr!$A$1:$I$38,CY$5,0)</f>
        <v>0</v>
      </c>
      <c r="CZ32" s="6">
        <f>VLOOKUP($F32,pomdr!$A$1:$I$38,CZ$5,0)</f>
        <v>0</v>
      </c>
      <c r="DA32" s="6">
        <f>VLOOKUP($F32,pomdr!$A$1:$I$38,DA$5,0)</f>
        <v>0</v>
      </c>
    </row>
    <row r="33" spans="1:105" ht="15.75" customHeight="1">
      <c r="A33" s="39">
        <f>+A32+1</f>
        <v>13</v>
      </c>
      <c r="C33" s="19">
        <f>IF(AP33="F",CONCATENATE("F-",BR33,"-",,BS33,"-",BT33,"-",BU33,"-",BV33,"-",BW33,"-",BX33,"-",BY33),"")</f>
      </c>
      <c r="D33" s="19" t="str">
        <f>CONCATENATE("Q-",BD33,"-",BE33,"-",BF33,"-",BG33,"-",BH33,"-",BI33,"-",BJ33,"-",BK33)</f>
        <v>Q-0000-0000-0000-0000-0000-0000-0000-0000</v>
      </c>
      <c r="E33" s="40">
        <f>+CB33</f>
        <v>10</v>
      </c>
      <c r="F33" s="41"/>
      <c r="G33" s="42"/>
      <c r="H33" s="43"/>
      <c r="I33" s="44"/>
      <c r="J33" s="45"/>
      <c r="K33" s="46"/>
      <c r="L33" s="47"/>
      <c r="M33" s="47"/>
      <c r="N33" s="47"/>
      <c r="O33" s="47"/>
      <c r="P33" s="47"/>
      <c r="Q33" s="48"/>
      <c r="R33" s="47"/>
      <c r="S33" s="49"/>
      <c r="T33" s="47"/>
      <c r="U33" s="47"/>
      <c r="V33" s="47"/>
      <c r="W33" s="47"/>
      <c r="X33" s="47"/>
      <c r="Y33" s="50"/>
      <c r="Z33" s="48"/>
      <c r="AA33" s="47"/>
      <c r="AB33" s="49"/>
      <c r="AC33" s="49"/>
      <c r="AD33" s="51"/>
      <c r="AE33" s="47"/>
      <c r="AF33" s="47"/>
      <c r="AG33" s="47"/>
      <c r="AH33" s="47"/>
      <c r="AI33" s="47"/>
      <c r="AJ33" s="50">
        <f>IF(AP33="F",SUM(BM33:BQ33)-MAX(BM33:BQ33)-MIN(BM33:BQ33),"")</f>
      </c>
      <c r="AK33" s="48"/>
      <c r="AL33" s="47"/>
      <c r="AM33" s="49">
        <f>IF(AP33="F",AJ33+AK33-AL33/10,"")</f>
      </c>
      <c r="AN33" s="52">
        <f>IF(AP33="F",AC33+AM33,"")</f>
      </c>
      <c r="AO33" s="53" t="s">
        <v>52</v>
      </c>
      <c r="AP33" s="54"/>
      <c r="AQ33" s="55">
        <f>IF(AP33="F",IF(AO33="S",AN33,AM33),AC33)</f>
        <v>0</v>
      </c>
      <c r="AR33" s="56">
        <f>IF(SUM(L33:P33)=0,0,ROUND(AVERAGE(L33:P33)/10,2))</f>
        <v>0</v>
      </c>
      <c r="AS33" s="57">
        <f>IF(ISNUMBER(L33),L33/10,$AR33)</f>
        <v>0</v>
      </c>
      <c r="AT33" s="57">
        <f>IF(ISNUMBER(M33),M33/10,$AR33)</f>
        <v>0</v>
      </c>
      <c r="AU33" s="57">
        <f>IF(ISNUMBER(N33),N33/10,$AR33)</f>
        <v>0</v>
      </c>
      <c r="AV33" s="57">
        <f>IF(ISNUMBER(O33),O33/10,$AR33)</f>
        <v>0</v>
      </c>
      <c r="AW33" s="57">
        <f>IF(ISNUMBER(P33),P33/10,$AR33)</f>
        <v>0</v>
      </c>
      <c r="AX33" s="56">
        <f>IF(SUM(T33:X33)=0,0,ROUND(AVERAGE(T33:X33)/10,2))</f>
        <v>0</v>
      </c>
      <c r="AY33" s="57">
        <f>IF(ISNUMBER(T33),T33/10,$AX33)</f>
        <v>0</v>
      </c>
      <c r="AZ33" s="57">
        <f>IF(ISNUMBER(U33),U33/10,$AX33)</f>
        <v>0</v>
      </c>
      <c r="BA33" s="57">
        <f>IF(ISNUMBER(V33),V33/10,$AX33)</f>
        <v>0</v>
      </c>
      <c r="BB33" s="57">
        <f>IF(ISNUMBER(W33),W33/10,$AX33)</f>
        <v>0</v>
      </c>
      <c r="BC33" s="57">
        <f>IF(ISNUMBER(X33),X33/10,$AX33)</f>
        <v>0</v>
      </c>
      <c r="BD33" s="58" t="str">
        <f>TEXT(AC33*100,"0000")</f>
        <v>0000</v>
      </c>
      <c r="BE33" s="58" t="str">
        <f>TEXT(AB33*100,"0000")</f>
        <v>0000</v>
      </c>
      <c r="BF33" s="58" t="str">
        <f>TEXT(Y33*100,"0000")</f>
        <v>0000</v>
      </c>
      <c r="BG33" s="58" t="str">
        <f>TEXT(SUM($AY33:$BC33)*100,"0000")</f>
        <v>0000</v>
      </c>
      <c r="BH33" s="58" t="str">
        <f>TEXT((SUM($AY33:$BC33)-SMALL($AY33:$BC33,1))*100,"0000")</f>
        <v>0000</v>
      </c>
      <c r="BI33" s="58" t="str">
        <f>TEXT((SUM($AY33:$BC33)-SMALL($AY33:$BC33,1)-SMALL($AY33:$BC33,2))*100,"0000")</f>
        <v>0000</v>
      </c>
      <c r="BJ33" s="58" t="str">
        <f>TEXT((SUM($AY33:$BC33)-SMALL($AY33:$BC33,1)-SMALL($AY33:$BC33,2)-SMALL($AY33:$BC33,3))*100,"0000")</f>
        <v>0000</v>
      </c>
      <c r="BK33" s="58" t="str">
        <f>TEXT((SUM($AY33:$BC33)-SMALL($AY33:$BC33,1)-SMALL($AY33:$BC33,2)-SMALL($AY33:$BC33,3)-SMALL($AY33:$BC33,4))*100,"0000")</f>
        <v>0000</v>
      </c>
      <c r="BL33" s="56">
        <f>IF(AP33="F",IF(SUM(AE33:AI33)=0,0,ROUND(AVERAGE(AE33:AI33)/10,2)),"")</f>
      </c>
      <c r="BM33" s="57">
        <f>IF($AP33="F",IF(ISNUMBER(AE33),AE33/10,$BL33),"")</f>
      </c>
      <c r="BN33" s="57">
        <f>IF($AP33="F",IF(ISNUMBER(AF33),AF33/10,$BL33),"")</f>
      </c>
      <c r="BO33" s="57">
        <f>IF($AP33="F",IF(ISNUMBER(AG33),AG33/10,$BL33),"")</f>
      </c>
      <c r="BP33" s="57">
        <f>IF($AP33="F",IF(ISNUMBER(AH33),AH33/10,$BL33),"")</f>
      </c>
      <c r="BQ33" s="57">
        <f>IF($AP33="F",IF(ISNUMBER(AI33),AI33/10,$BL33),"")</f>
      </c>
      <c r="BR33" s="58">
        <f>IF(AP33="F",TEXT(AQ33*100,"00000"),"")</f>
      </c>
      <c r="BS33" s="58">
        <f>IF(AP33="F",TEXT(AM33*100,"0000"),"")</f>
      </c>
      <c r="BT33" s="58">
        <f>IF(AP33="F",TEXT(AJ33*100,"0000"),"")</f>
      </c>
      <c r="BU33" s="58">
        <f>IF(AP33="F",TEXT(SUM($BM33:$BQ33)*100,"0000"),"")</f>
      </c>
      <c r="BV33" s="58">
        <f>IF(AP33="F",TEXT((SUM($BM33:$BQ33)-SMALL($BM33:$BQ33,1))*100,"0000"),"")</f>
      </c>
      <c r="BW33" s="58">
        <f>IF(AP33="F",TEXT((SUM($BM33:$BQ33)-SMALL($BM33:$BQ33,1)-SMALL($BM33:$BQ33,2))*100,"0000"),"")</f>
      </c>
      <c r="BX33" s="58">
        <f>IF(AP33="F",TEXT((SUM($BM33:$BQ33)-SMALL($BM33:$BQ33,1)-SMALL($BM33:$BQ33,2)-SMALL($BM33:$BQ33,3))*100,"0000"),"")</f>
      </c>
      <c r="BY33" s="58">
        <f>IF(AP33="F",TEXT((SUM($BM33:$BQ33)-SMALL($BM33:$BQ33,1)-SMALL($BM33:$BQ33,2)-SMALL($BM33:$BQ33,3)-SMALL($BM33:$BQ33,4))*100,"0000"),"")</f>
      </c>
      <c r="BZ33" s="59">
        <f>IF(OR(AND(K33="C",MAX(Z33,AK33)&gt;6),AND(K33="D",MAX(Z33,AK33)&gt;4),AND(K33="E",MAX(Z33,AK33)&gt;2.5),AND(K33="F",MAX(Z33,AK33)&gt;1.5)),"KO","")</f>
      </c>
      <c r="CA33" s="60">
        <f>IF(AND(COUNT(L33:P33)&gt;0,OR(ISBLANK(K33),K33&lt;&gt;CO33)),"S","")</f>
      </c>
      <c r="CB33" s="61">
        <f>IF(CE33="x",IF(CC33&lt;=0,CD33,200-CC33),"")</f>
        <v>10</v>
      </c>
      <c r="CC33" s="62"/>
      <c r="CD33" s="63">
        <v>10</v>
      </c>
      <c r="CE33" s="64" t="s">
        <v>104</v>
      </c>
      <c r="CF33" s="65">
        <f>IF(CM33&gt;=1992,"Ž","")</f>
      </c>
      <c r="CG33"/>
      <c r="CH33"/>
      <c r="CI33"/>
      <c r="CJ33"/>
      <c r="CK33"/>
      <c r="CL33"/>
      <c r="CM33"/>
      <c r="CN33"/>
      <c r="CO33"/>
      <c r="CP33" s="69"/>
      <c r="CQ33" s="22" t="s">
        <v>102</v>
      </c>
      <c r="CS33" s="6">
        <f>VLOOKUP($F33,pomdr!$A$1:$I$38,CS$5,0)</f>
        <v>0</v>
      </c>
      <c r="CT33" s="6">
        <f>VLOOKUP($F33,pomdr!$A$1:$I$38,CT$5,0)</f>
        <v>0</v>
      </c>
      <c r="CU33" s="6">
        <f>VLOOKUP($F33,pomdr!$A$1:$I$38,CU$5,0)</f>
        <v>0</v>
      </c>
      <c r="CV33" s="6">
        <f>VLOOKUP($F33,pomdr!$A$1:$I$38,CV$5,0)</f>
        <v>0</v>
      </c>
      <c r="CW33" s="6">
        <f>VLOOKUP($F33,pomdr!$A$1:$I$38,CW$5,0)</f>
        <v>0</v>
      </c>
      <c r="CX33" s="6">
        <f>VLOOKUP($F33,pomdr!$A$1:$I$38,CX$5,0)</f>
        <v>0</v>
      </c>
      <c r="CY33" s="6">
        <f>VLOOKUP($F33,pomdr!$A$1:$I$38,CY$5,0)</f>
        <v>0</v>
      </c>
      <c r="CZ33" s="6">
        <f>VLOOKUP($F33,pomdr!$A$1:$I$38,CZ$5,0)</f>
        <v>0</v>
      </c>
      <c r="DA33" s="6">
        <f>VLOOKUP($F33,pomdr!$A$1:$I$38,DA$5,0)</f>
        <v>0</v>
      </c>
    </row>
    <row r="34" spans="1:105" ht="15.75" customHeight="1">
      <c r="A34" s="39">
        <f>+A33+1</f>
        <v>14</v>
      </c>
      <c r="C34" s="19">
        <f>IF(AP34="F",CONCATENATE("F-",BR34,"-",,BS34,"-",BT34,"-",BU34,"-",BV34,"-",BW34,"-",BX34,"-",BY34),"")</f>
      </c>
      <c r="D34" s="19" t="str">
        <f>CONCATENATE("Q-",BD34,"-",BE34,"-",BF34,"-",BG34,"-",BH34,"-",BI34,"-",BJ34,"-",BK34)</f>
        <v>Q-0000-0000-0000-0000-0000-0000-0000-0000</v>
      </c>
      <c r="E34" s="40">
        <f>+CB34</f>
        <v>28</v>
      </c>
      <c r="F34" s="41"/>
      <c r="G34" s="42"/>
      <c r="H34" s="43"/>
      <c r="I34" s="44"/>
      <c r="J34" s="45"/>
      <c r="K34" s="46"/>
      <c r="L34" s="47"/>
      <c r="M34" s="47"/>
      <c r="N34" s="47"/>
      <c r="O34" s="47"/>
      <c r="P34" s="47"/>
      <c r="Q34" s="48"/>
      <c r="R34" s="47"/>
      <c r="S34" s="49"/>
      <c r="T34" s="47"/>
      <c r="U34" s="47"/>
      <c r="V34" s="47"/>
      <c r="W34" s="47"/>
      <c r="X34" s="47"/>
      <c r="Y34" s="50"/>
      <c r="Z34" s="48"/>
      <c r="AA34" s="47"/>
      <c r="AB34" s="49"/>
      <c r="AC34" s="49"/>
      <c r="AD34" s="51"/>
      <c r="AE34" s="47"/>
      <c r="AF34" s="47"/>
      <c r="AG34" s="47"/>
      <c r="AH34" s="47"/>
      <c r="AI34" s="47"/>
      <c r="AJ34" s="50">
        <f>IF(AP34="F",SUM(BM34:BQ34)-MAX(BM34:BQ34)-MIN(BM34:BQ34),"")</f>
      </c>
      <c r="AK34" s="48"/>
      <c r="AL34" s="47"/>
      <c r="AM34" s="49">
        <f>IF(AP34="F",AJ34+AK34-AL34/10,"")</f>
      </c>
      <c r="AN34" s="52">
        <f>IF(AP34="F",AC34+AM34,"")</f>
      </c>
      <c r="AO34" s="53" t="s">
        <v>52</v>
      </c>
      <c r="AP34" s="54"/>
      <c r="AQ34" s="55">
        <f>IF(AP34="F",IF(AO34="S",AN34,AM34),AC34)</f>
        <v>0</v>
      </c>
      <c r="AR34" s="56">
        <f>IF(SUM(L34:P34)=0,0,ROUND(AVERAGE(L34:P34)/10,2))</f>
        <v>0</v>
      </c>
      <c r="AS34" s="57">
        <f>IF(ISNUMBER(L34),L34/10,$AR34)</f>
        <v>0</v>
      </c>
      <c r="AT34" s="57">
        <f>IF(ISNUMBER(M34),M34/10,$AR34)</f>
        <v>0</v>
      </c>
      <c r="AU34" s="57">
        <f>IF(ISNUMBER(N34),N34/10,$AR34)</f>
        <v>0</v>
      </c>
      <c r="AV34" s="57">
        <f>IF(ISNUMBER(O34),O34/10,$AR34)</f>
        <v>0</v>
      </c>
      <c r="AW34" s="57">
        <f>IF(ISNUMBER(P34),P34/10,$AR34)</f>
        <v>0</v>
      </c>
      <c r="AX34" s="56">
        <f>IF(SUM(T34:X34)=0,0,ROUND(AVERAGE(T34:X34)/10,2))</f>
        <v>0</v>
      </c>
      <c r="AY34" s="57">
        <f>IF(ISNUMBER(T34),T34/10,$AX34)</f>
        <v>0</v>
      </c>
      <c r="AZ34" s="57">
        <f>IF(ISNUMBER(U34),U34/10,$AX34)</f>
        <v>0</v>
      </c>
      <c r="BA34" s="57">
        <f>IF(ISNUMBER(V34),V34/10,$AX34)</f>
        <v>0</v>
      </c>
      <c r="BB34" s="57">
        <f>IF(ISNUMBER(W34),W34/10,$AX34)</f>
        <v>0</v>
      </c>
      <c r="BC34" s="57">
        <f>IF(ISNUMBER(X34),X34/10,$AX34)</f>
        <v>0</v>
      </c>
      <c r="BD34" s="58" t="str">
        <f>TEXT(AC34*100,"0000")</f>
        <v>0000</v>
      </c>
      <c r="BE34" s="58" t="str">
        <f>TEXT(AB34*100,"0000")</f>
        <v>0000</v>
      </c>
      <c r="BF34" s="58" t="str">
        <f>TEXT(Y34*100,"0000")</f>
        <v>0000</v>
      </c>
      <c r="BG34" s="58" t="str">
        <f>TEXT(SUM($AY34:$BC34)*100,"0000")</f>
        <v>0000</v>
      </c>
      <c r="BH34" s="58" t="str">
        <f>TEXT((SUM($AY34:$BC34)-SMALL($AY34:$BC34,1))*100,"0000")</f>
        <v>0000</v>
      </c>
      <c r="BI34" s="58" t="str">
        <f>TEXT((SUM($AY34:$BC34)-SMALL($AY34:$BC34,1)-SMALL($AY34:$BC34,2))*100,"0000")</f>
        <v>0000</v>
      </c>
      <c r="BJ34" s="58" t="str">
        <f>TEXT((SUM($AY34:$BC34)-SMALL($AY34:$BC34,1)-SMALL($AY34:$BC34,2)-SMALL($AY34:$BC34,3))*100,"0000")</f>
        <v>0000</v>
      </c>
      <c r="BK34" s="58" t="str">
        <f>TEXT((SUM($AY34:$BC34)-SMALL($AY34:$BC34,1)-SMALL($AY34:$BC34,2)-SMALL($AY34:$BC34,3)-SMALL($AY34:$BC34,4))*100,"0000")</f>
        <v>0000</v>
      </c>
      <c r="BL34" s="56">
        <f>IF(AP34="F",IF(SUM(AE34:AI34)=0,0,ROUND(AVERAGE(AE34:AI34)/10,2)),"")</f>
      </c>
      <c r="BM34" s="57">
        <f>IF($AP34="F",IF(ISNUMBER(AE34),AE34/10,$BL34),"")</f>
      </c>
      <c r="BN34" s="57">
        <f>IF($AP34="F",IF(ISNUMBER(AF34),AF34/10,$BL34),"")</f>
      </c>
      <c r="BO34" s="57">
        <f>IF($AP34="F",IF(ISNUMBER(AG34),AG34/10,$BL34),"")</f>
      </c>
      <c r="BP34" s="57">
        <f>IF($AP34="F",IF(ISNUMBER(AH34),AH34/10,$BL34),"")</f>
      </c>
      <c r="BQ34" s="57">
        <f>IF($AP34="F",IF(ISNUMBER(AI34),AI34/10,$BL34),"")</f>
      </c>
      <c r="BR34" s="58">
        <f>IF(AP34="F",TEXT(AQ34*100,"00000"),"")</f>
      </c>
      <c r="BS34" s="58">
        <f>IF(AP34="F",TEXT(AM34*100,"0000"),"")</f>
      </c>
      <c r="BT34" s="58">
        <f>IF(AP34="F",TEXT(AJ34*100,"0000"),"")</f>
      </c>
      <c r="BU34" s="58">
        <f>IF(AP34="F",TEXT(SUM($BM34:$BQ34)*100,"0000"),"")</f>
      </c>
      <c r="BV34" s="58">
        <f>IF(AP34="F",TEXT((SUM($BM34:$BQ34)-SMALL($BM34:$BQ34,1))*100,"0000"),"")</f>
      </c>
      <c r="BW34" s="58">
        <f>IF(AP34="F",TEXT((SUM($BM34:$BQ34)-SMALL($BM34:$BQ34,1)-SMALL($BM34:$BQ34,2))*100,"0000"),"")</f>
      </c>
      <c r="BX34" s="58">
        <f>IF(AP34="F",TEXT((SUM($BM34:$BQ34)-SMALL($BM34:$BQ34,1)-SMALL($BM34:$BQ34,2)-SMALL($BM34:$BQ34,3))*100,"0000"),"")</f>
      </c>
      <c r="BY34" s="58">
        <f>IF(AP34="F",TEXT((SUM($BM34:$BQ34)-SMALL($BM34:$BQ34,1)-SMALL($BM34:$BQ34,2)-SMALL($BM34:$BQ34,3)-SMALL($BM34:$BQ34,4))*100,"0000"),"")</f>
      </c>
      <c r="BZ34" s="59">
        <f>IF(OR(AND(K34="C",MAX(Z34,AK34)&gt;6),AND(K34="D",MAX(Z34,AK34)&gt;4),AND(K34="E",MAX(Z34,AK34)&gt;2.5),AND(K34="F",MAX(Z34,AK34)&gt;1.5)),"KO","")</f>
      </c>
      <c r="CA34" s="60">
        <f>IF(AND(COUNT(L34:P34)&gt;0,OR(ISBLANK(K34),K34&lt;&gt;CO34)),"S","")</f>
      </c>
      <c r="CB34" s="61">
        <f>IF(CE34="x",IF(CC34&lt;=0,CD34,200-CC34),"")</f>
        <v>28</v>
      </c>
      <c r="CC34" s="62"/>
      <c r="CD34" s="63">
        <v>28</v>
      </c>
      <c r="CE34" s="64" t="s">
        <v>104</v>
      </c>
      <c r="CF34" s="65">
        <f>IF(CM34&gt;=1992,"Ž","")</f>
      </c>
      <c r="CG34"/>
      <c r="CH34"/>
      <c r="CI34"/>
      <c r="CJ34"/>
      <c r="CK34"/>
      <c r="CL34"/>
      <c r="CM34"/>
      <c r="CN34"/>
      <c r="CO34"/>
      <c r="CP34" s="69"/>
      <c r="CQ34" s="22" t="s">
        <v>102</v>
      </c>
      <c r="CS34" s="6">
        <f>VLOOKUP($F34,pomdr!$A$1:$I$38,CS$5,0)</f>
        <v>0</v>
      </c>
      <c r="CT34" s="6">
        <f>VLOOKUP($F34,pomdr!$A$1:$I$38,CT$5,0)</f>
        <v>0</v>
      </c>
      <c r="CU34" s="6">
        <f>VLOOKUP($F34,pomdr!$A$1:$I$38,CU$5,0)</f>
        <v>0</v>
      </c>
      <c r="CV34" s="6">
        <f>VLOOKUP($F34,pomdr!$A$1:$I$38,CV$5,0)</f>
        <v>0</v>
      </c>
      <c r="CW34" s="6">
        <f>VLOOKUP($F34,pomdr!$A$1:$I$38,CW$5,0)</f>
        <v>0</v>
      </c>
      <c r="CX34" s="6">
        <f>VLOOKUP($F34,pomdr!$A$1:$I$38,CX$5,0)</f>
        <v>0</v>
      </c>
      <c r="CY34" s="6">
        <f>VLOOKUP($F34,pomdr!$A$1:$I$38,CY$5,0)</f>
        <v>0</v>
      </c>
      <c r="CZ34" s="6">
        <f>VLOOKUP($F34,pomdr!$A$1:$I$38,CZ$5,0)</f>
        <v>0</v>
      </c>
      <c r="DA34" s="6">
        <f>VLOOKUP($F34,pomdr!$A$1:$I$38,DA$5,0)</f>
        <v>0</v>
      </c>
    </row>
    <row r="35" spans="1:105" ht="15.75" customHeight="1">
      <c r="A35" s="39">
        <f>+A34+1</f>
        <v>15</v>
      </c>
      <c r="C35" s="19">
        <f>IF(AP35="F",CONCATENATE("F-",BR35,"-",,BS35,"-",BT35,"-",BU35,"-",BV35,"-",BW35,"-",BX35,"-",BY35),"")</f>
      </c>
      <c r="D35" s="19" t="str">
        <f>CONCATENATE("Q-",BD35,"-",BE35,"-",BF35,"-",BG35,"-",BH35,"-",BI35,"-",BJ35,"-",BK35)</f>
        <v>Q-0000-0000-0000-0000-0000-0000-0000-0000</v>
      </c>
      <c r="E35" s="40">
        <f>+CB35</f>
        <v>2</v>
      </c>
      <c r="F35" s="41"/>
      <c r="G35" s="42"/>
      <c r="H35" s="43"/>
      <c r="I35" s="44"/>
      <c r="J35" s="45"/>
      <c r="K35" s="46"/>
      <c r="L35" s="47"/>
      <c r="M35" s="47"/>
      <c r="N35" s="47"/>
      <c r="O35" s="47"/>
      <c r="P35" s="47"/>
      <c r="Q35" s="48"/>
      <c r="R35" s="47"/>
      <c r="S35" s="49"/>
      <c r="T35" s="47"/>
      <c r="U35" s="47"/>
      <c r="V35" s="47"/>
      <c r="W35" s="47"/>
      <c r="X35" s="47"/>
      <c r="Y35" s="50"/>
      <c r="Z35" s="48"/>
      <c r="AA35" s="47"/>
      <c r="AB35" s="49"/>
      <c r="AC35" s="49"/>
      <c r="AD35" s="51"/>
      <c r="AE35" s="47"/>
      <c r="AF35" s="47"/>
      <c r="AG35" s="47"/>
      <c r="AH35" s="47"/>
      <c r="AI35" s="47"/>
      <c r="AJ35" s="50">
        <f>IF(AP35="F",SUM(BM35:BQ35)-MAX(BM35:BQ35)-MIN(BM35:BQ35),"")</f>
      </c>
      <c r="AK35" s="48"/>
      <c r="AL35" s="47"/>
      <c r="AM35" s="49">
        <f>IF(AP35="F",AJ35+AK35-AL35/10,"")</f>
      </c>
      <c r="AN35" s="52">
        <f>IF(AP35="F",AC35+AM35,"")</f>
      </c>
      <c r="AO35" s="53" t="s">
        <v>52</v>
      </c>
      <c r="AP35" s="54"/>
      <c r="AQ35" s="55">
        <f>IF(AP35="F",IF(AO35="S",AN35,AM35),AC35)</f>
        <v>0</v>
      </c>
      <c r="AR35" s="56">
        <f>IF(SUM(L35:P35)=0,0,ROUND(AVERAGE(L35:P35)/10,2))</f>
        <v>0</v>
      </c>
      <c r="AS35" s="57">
        <f>IF(ISNUMBER(L35),L35/10,$AR35)</f>
        <v>0</v>
      </c>
      <c r="AT35" s="57">
        <f>IF(ISNUMBER(M35),M35/10,$AR35)</f>
        <v>0</v>
      </c>
      <c r="AU35" s="57">
        <f>IF(ISNUMBER(N35),N35/10,$AR35)</f>
        <v>0</v>
      </c>
      <c r="AV35" s="57">
        <f>IF(ISNUMBER(O35),O35/10,$AR35)</f>
        <v>0</v>
      </c>
      <c r="AW35" s="57">
        <f>IF(ISNUMBER(P35),P35/10,$AR35)</f>
        <v>0</v>
      </c>
      <c r="AX35" s="56">
        <f>IF(SUM(T35:X35)=0,0,ROUND(AVERAGE(T35:X35)/10,2))</f>
        <v>0</v>
      </c>
      <c r="AY35" s="57">
        <f>IF(ISNUMBER(T35),T35/10,$AX35)</f>
        <v>0</v>
      </c>
      <c r="AZ35" s="57">
        <f>IF(ISNUMBER(U35),U35/10,$AX35)</f>
        <v>0</v>
      </c>
      <c r="BA35" s="57">
        <f>IF(ISNUMBER(V35),V35/10,$AX35)</f>
        <v>0</v>
      </c>
      <c r="BB35" s="57">
        <f>IF(ISNUMBER(W35),W35/10,$AX35)</f>
        <v>0</v>
      </c>
      <c r="BC35" s="57">
        <f>IF(ISNUMBER(X35),X35/10,$AX35)</f>
        <v>0</v>
      </c>
      <c r="BD35" s="58" t="str">
        <f>TEXT(AC35*100,"0000")</f>
        <v>0000</v>
      </c>
      <c r="BE35" s="58" t="str">
        <f>TEXT(AB35*100,"0000")</f>
        <v>0000</v>
      </c>
      <c r="BF35" s="58" t="str">
        <f>TEXT(Y35*100,"0000")</f>
        <v>0000</v>
      </c>
      <c r="BG35" s="58" t="str">
        <f>TEXT(SUM($AY35:$BC35)*100,"0000")</f>
        <v>0000</v>
      </c>
      <c r="BH35" s="58" t="str">
        <f>TEXT((SUM($AY35:$BC35)-SMALL($AY35:$BC35,1))*100,"0000")</f>
        <v>0000</v>
      </c>
      <c r="BI35" s="58" t="str">
        <f>TEXT((SUM($AY35:$BC35)-SMALL($AY35:$BC35,1)-SMALL($AY35:$BC35,2))*100,"0000")</f>
        <v>0000</v>
      </c>
      <c r="BJ35" s="58" t="str">
        <f>TEXT((SUM($AY35:$BC35)-SMALL($AY35:$BC35,1)-SMALL($AY35:$BC35,2)-SMALL($AY35:$BC35,3))*100,"0000")</f>
        <v>0000</v>
      </c>
      <c r="BK35" s="58" t="str">
        <f>TEXT((SUM($AY35:$BC35)-SMALL($AY35:$BC35,1)-SMALL($AY35:$BC35,2)-SMALL($AY35:$BC35,3)-SMALL($AY35:$BC35,4))*100,"0000")</f>
        <v>0000</v>
      </c>
      <c r="BL35" s="56">
        <f>IF(AP35="F",IF(SUM(AE35:AI35)=0,0,ROUND(AVERAGE(AE35:AI35)/10,2)),"")</f>
      </c>
      <c r="BM35" s="57">
        <f>IF($AP35="F",IF(ISNUMBER(AE35),AE35/10,$BL35),"")</f>
      </c>
      <c r="BN35" s="57">
        <f>IF($AP35="F",IF(ISNUMBER(AF35),AF35/10,$BL35),"")</f>
      </c>
      <c r="BO35" s="57">
        <f>IF($AP35="F",IF(ISNUMBER(AG35),AG35/10,$BL35),"")</f>
      </c>
      <c r="BP35" s="57">
        <f>IF($AP35="F",IF(ISNUMBER(AH35),AH35/10,$BL35),"")</f>
      </c>
      <c r="BQ35" s="57">
        <f>IF($AP35="F",IF(ISNUMBER(AI35),AI35/10,$BL35),"")</f>
      </c>
      <c r="BR35" s="58">
        <f>IF(AP35="F",TEXT(AQ35*100,"00000"),"")</f>
      </c>
      <c r="BS35" s="58">
        <f>IF(AP35="F",TEXT(AM35*100,"0000"),"")</f>
      </c>
      <c r="BT35" s="58">
        <f>IF(AP35="F",TEXT(AJ35*100,"0000"),"")</f>
      </c>
      <c r="BU35" s="58">
        <f>IF(AP35="F",TEXT(SUM($BM35:$BQ35)*100,"0000"),"")</f>
      </c>
      <c r="BV35" s="58">
        <f>IF(AP35="F",TEXT((SUM($BM35:$BQ35)-SMALL($BM35:$BQ35,1))*100,"0000"),"")</f>
      </c>
      <c r="BW35" s="58">
        <f>IF(AP35="F",TEXT((SUM($BM35:$BQ35)-SMALL($BM35:$BQ35,1)-SMALL($BM35:$BQ35,2))*100,"0000"),"")</f>
      </c>
      <c r="BX35" s="58">
        <f>IF(AP35="F",TEXT((SUM($BM35:$BQ35)-SMALL($BM35:$BQ35,1)-SMALL($BM35:$BQ35,2)-SMALL($BM35:$BQ35,3))*100,"0000"),"")</f>
      </c>
      <c r="BY35" s="58">
        <f>IF(AP35="F",TEXT((SUM($BM35:$BQ35)-SMALL($BM35:$BQ35,1)-SMALL($BM35:$BQ35,2)-SMALL($BM35:$BQ35,3)-SMALL($BM35:$BQ35,4))*100,"0000"),"")</f>
      </c>
      <c r="BZ35" s="59">
        <f>IF(OR(AND(K35="C",MAX(Z35,AK35)&gt;6),AND(K35="D",MAX(Z35,AK35)&gt;4),AND(K35="E",MAX(Z35,AK35)&gt;2.5),AND(K35="F",MAX(Z35,AK35)&gt;1.5)),"KO","")</f>
      </c>
      <c r="CA35" s="60">
        <f>IF(AND(COUNT(L35:P35)&gt;0,OR(ISBLANK(K35),K35&lt;&gt;CO35)),"S","")</f>
      </c>
      <c r="CB35" s="61">
        <f>IF(CE35="x",IF(CC35&lt;=0,CD35,200-CC35),"")</f>
        <v>2</v>
      </c>
      <c r="CC35" s="62"/>
      <c r="CD35" s="63">
        <v>2</v>
      </c>
      <c r="CE35" s="64" t="s">
        <v>104</v>
      </c>
      <c r="CF35" s="65">
        <f>IF(CM35&gt;=1992,"Ž","")</f>
      </c>
      <c r="CG35"/>
      <c r="CH35"/>
      <c r="CI35"/>
      <c r="CJ35"/>
      <c r="CK35"/>
      <c r="CL35"/>
      <c r="CM35"/>
      <c r="CN35"/>
      <c r="CO35"/>
      <c r="CP35" s="69"/>
      <c r="CQ35" s="22" t="s">
        <v>102</v>
      </c>
      <c r="CS35" s="6">
        <f>VLOOKUP($F35,pomdr!$A$1:$I$38,CS$5,0)</f>
        <v>0</v>
      </c>
      <c r="CT35" s="6">
        <f>VLOOKUP($F35,pomdr!$A$1:$I$38,CT$5,0)</f>
        <v>0</v>
      </c>
      <c r="CU35" s="6">
        <f>VLOOKUP($F35,pomdr!$A$1:$I$38,CU$5,0)</f>
        <v>0</v>
      </c>
      <c r="CV35" s="6">
        <f>VLOOKUP($F35,pomdr!$A$1:$I$38,CV$5,0)</f>
        <v>0</v>
      </c>
      <c r="CW35" s="6">
        <f>VLOOKUP($F35,pomdr!$A$1:$I$38,CW$5,0)</f>
        <v>0</v>
      </c>
      <c r="CX35" s="6">
        <f>VLOOKUP($F35,pomdr!$A$1:$I$38,CX$5,0)</f>
        <v>0</v>
      </c>
      <c r="CY35" s="6">
        <f>VLOOKUP($F35,pomdr!$A$1:$I$38,CY$5,0)</f>
        <v>0</v>
      </c>
      <c r="CZ35" s="6">
        <f>VLOOKUP($F35,pomdr!$A$1:$I$38,CZ$5,0)</f>
        <v>0</v>
      </c>
      <c r="DA35" s="6">
        <f>VLOOKUP($F35,pomdr!$A$1:$I$38,DA$5,0)</f>
        <v>0</v>
      </c>
    </row>
    <row r="36" spans="1:105" ht="15.75" customHeight="1">
      <c r="A36" s="39">
        <f>+A35+1</f>
        <v>16</v>
      </c>
      <c r="C36" s="19">
        <f>IF(AP36="F",CONCATENATE("F-",BR36,"-",,BS36,"-",BT36,"-",BU36,"-",BV36,"-",BW36,"-",BX36,"-",BY36),"")</f>
      </c>
      <c r="D36" s="19" t="str">
        <f>CONCATENATE("Q-",BD36,"-",BE36,"-",BF36,"-",BG36,"-",BH36,"-",BI36,"-",BJ36,"-",BK36)</f>
        <v>Q-0000-0000-0000-0000-0000-0000-0000-0000</v>
      </c>
      <c r="E36" s="40">
        <f>+CB36</f>
        <v>30</v>
      </c>
      <c r="F36" s="41"/>
      <c r="G36" s="42"/>
      <c r="H36" s="43"/>
      <c r="I36" s="44"/>
      <c r="J36" s="45"/>
      <c r="K36" s="46"/>
      <c r="L36" s="47"/>
      <c r="M36" s="47"/>
      <c r="N36" s="47"/>
      <c r="O36" s="47"/>
      <c r="P36" s="47"/>
      <c r="Q36" s="48"/>
      <c r="R36" s="47"/>
      <c r="S36" s="49"/>
      <c r="T36" s="47"/>
      <c r="U36" s="47"/>
      <c r="V36" s="47"/>
      <c r="W36" s="47"/>
      <c r="X36" s="47"/>
      <c r="Y36" s="50"/>
      <c r="Z36" s="48"/>
      <c r="AA36" s="47"/>
      <c r="AB36" s="49"/>
      <c r="AC36" s="49"/>
      <c r="AD36" s="51"/>
      <c r="AE36" s="47"/>
      <c r="AF36" s="47"/>
      <c r="AG36" s="47"/>
      <c r="AH36" s="47"/>
      <c r="AI36" s="47"/>
      <c r="AJ36" s="50">
        <f>IF(AP36="F",SUM(BM36:BQ36)-MAX(BM36:BQ36)-MIN(BM36:BQ36),"")</f>
      </c>
      <c r="AK36" s="48"/>
      <c r="AL36" s="47"/>
      <c r="AM36" s="49">
        <f>IF(AP36="F",AJ36+AK36-AL36/10,"")</f>
      </c>
      <c r="AN36" s="52">
        <f>IF(AP36="F",AC36+AM36,"")</f>
      </c>
      <c r="AO36" s="53" t="s">
        <v>52</v>
      </c>
      <c r="AP36" s="54"/>
      <c r="AQ36" s="55">
        <f>IF(AP36="F",IF(AO36="S",AN36,AM36),AC36)</f>
        <v>0</v>
      </c>
      <c r="AR36" s="56">
        <f>IF(SUM(L36:P36)=0,0,ROUND(AVERAGE(L36:P36)/10,2))</f>
        <v>0</v>
      </c>
      <c r="AS36" s="57">
        <f>IF(ISNUMBER(L36),L36/10,$AR36)</f>
        <v>0</v>
      </c>
      <c r="AT36" s="57">
        <f>IF(ISNUMBER(M36),M36/10,$AR36)</f>
        <v>0</v>
      </c>
      <c r="AU36" s="57">
        <f>IF(ISNUMBER(N36),N36/10,$AR36)</f>
        <v>0</v>
      </c>
      <c r="AV36" s="57">
        <f>IF(ISNUMBER(O36),O36/10,$AR36)</f>
        <v>0</v>
      </c>
      <c r="AW36" s="57">
        <f>IF(ISNUMBER(P36),P36/10,$AR36)</f>
        <v>0</v>
      </c>
      <c r="AX36" s="56">
        <f>IF(SUM(T36:X36)=0,0,ROUND(AVERAGE(T36:X36)/10,2))</f>
        <v>0</v>
      </c>
      <c r="AY36" s="57">
        <f>IF(ISNUMBER(T36),T36/10,$AX36)</f>
        <v>0</v>
      </c>
      <c r="AZ36" s="57">
        <f>IF(ISNUMBER(U36),U36/10,$AX36)</f>
        <v>0</v>
      </c>
      <c r="BA36" s="57">
        <f>IF(ISNUMBER(V36),V36/10,$AX36)</f>
        <v>0</v>
      </c>
      <c r="BB36" s="57">
        <f>IF(ISNUMBER(W36),W36/10,$AX36)</f>
        <v>0</v>
      </c>
      <c r="BC36" s="57">
        <f>IF(ISNUMBER(X36),X36/10,$AX36)</f>
        <v>0</v>
      </c>
      <c r="BD36" s="58" t="str">
        <f>TEXT(AC36*100,"0000")</f>
        <v>0000</v>
      </c>
      <c r="BE36" s="58" t="str">
        <f>TEXT(AB36*100,"0000")</f>
        <v>0000</v>
      </c>
      <c r="BF36" s="58" t="str">
        <f>TEXT(Y36*100,"0000")</f>
        <v>0000</v>
      </c>
      <c r="BG36" s="58" t="str">
        <f>TEXT(SUM($AY36:$BC36)*100,"0000")</f>
        <v>0000</v>
      </c>
      <c r="BH36" s="58" t="str">
        <f>TEXT((SUM($AY36:$BC36)-SMALL($AY36:$BC36,1))*100,"0000")</f>
        <v>0000</v>
      </c>
      <c r="BI36" s="58" t="str">
        <f>TEXT((SUM($AY36:$BC36)-SMALL($AY36:$BC36,1)-SMALL($AY36:$BC36,2))*100,"0000")</f>
        <v>0000</v>
      </c>
      <c r="BJ36" s="58" t="str">
        <f>TEXT((SUM($AY36:$BC36)-SMALL($AY36:$BC36,1)-SMALL($AY36:$BC36,2)-SMALL($AY36:$BC36,3))*100,"0000")</f>
        <v>0000</v>
      </c>
      <c r="BK36" s="58" t="str">
        <f>TEXT((SUM($AY36:$BC36)-SMALL($AY36:$BC36,1)-SMALL($AY36:$BC36,2)-SMALL($AY36:$BC36,3)-SMALL($AY36:$BC36,4))*100,"0000")</f>
        <v>0000</v>
      </c>
      <c r="BL36" s="56">
        <f>IF(AP36="F",IF(SUM(AE36:AI36)=0,0,ROUND(AVERAGE(AE36:AI36)/10,2)),"")</f>
      </c>
      <c r="BM36" s="57">
        <f>IF($AP36="F",IF(ISNUMBER(AE36),AE36/10,$BL36),"")</f>
      </c>
      <c r="BN36" s="57">
        <f>IF($AP36="F",IF(ISNUMBER(AF36),AF36/10,$BL36),"")</f>
      </c>
      <c r="BO36" s="57">
        <f>IF($AP36="F",IF(ISNUMBER(AG36),AG36/10,$BL36),"")</f>
      </c>
      <c r="BP36" s="57">
        <f>IF($AP36="F",IF(ISNUMBER(AH36),AH36/10,$BL36),"")</f>
      </c>
      <c r="BQ36" s="57">
        <f>IF($AP36="F",IF(ISNUMBER(AI36),AI36/10,$BL36),"")</f>
      </c>
      <c r="BR36" s="58">
        <f>IF(AP36="F",TEXT(AQ36*100,"00000"),"")</f>
      </c>
      <c r="BS36" s="58">
        <f>IF(AP36="F",TEXT(AM36*100,"0000"),"")</f>
      </c>
      <c r="BT36" s="58">
        <f>IF(AP36="F",TEXT(AJ36*100,"0000"),"")</f>
      </c>
      <c r="BU36" s="58">
        <f>IF(AP36="F",TEXT(SUM($BM36:$BQ36)*100,"0000"),"")</f>
      </c>
      <c r="BV36" s="58">
        <f>IF(AP36="F",TEXT((SUM($BM36:$BQ36)-SMALL($BM36:$BQ36,1))*100,"0000"),"")</f>
      </c>
      <c r="BW36" s="58">
        <f>IF(AP36="F",TEXT((SUM($BM36:$BQ36)-SMALL($BM36:$BQ36,1)-SMALL($BM36:$BQ36,2))*100,"0000"),"")</f>
      </c>
      <c r="BX36" s="58">
        <f>IF(AP36="F",TEXT((SUM($BM36:$BQ36)-SMALL($BM36:$BQ36,1)-SMALL($BM36:$BQ36,2)-SMALL($BM36:$BQ36,3))*100,"0000"),"")</f>
      </c>
      <c r="BY36" s="58">
        <f>IF(AP36="F",TEXT((SUM($BM36:$BQ36)-SMALL($BM36:$BQ36,1)-SMALL($BM36:$BQ36,2)-SMALL($BM36:$BQ36,3)-SMALL($BM36:$BQ36,4))*100,"0000"),"")</f>
      </c>
      <c r="BZ36" s="59">
        <f>IF(OR(AND(K36="C",MAX(Z36,AK36)&gt;6),AND(K36="D",MAX(Z36,AK36)&gt;4),AND(K36="E",MAX(Z36,AK36)&gt;2.5),AND(K36="F",MAX(Z36,AK36)&gt;1.5)),"KO","")</f>
      </c>
      <c r="CA36" s="60">
        <f>IF(AND(COUNT(L36:P36)&gt;0,OR(ISBLANK(K36),K36&lt;&gt;CO36)),"S","")</f>
      </c>
      <c r="CB36" s="61">
        <f>IF(CE36="x",IF(CC36&lt;=0,CD36,200-CC36),"")</f>
        <v>30</v>
      </c>
      <c r="CC36" s="62"/>
      <c r="CD36" s="63">
        <v>30</v>
      </c>
      <c r="CE36" s="64" t="s">
        <v>104</v>
      </c>
      <c r="CF36" s="65">
        <f>IF(CM36&gt;=1992,"Ž","")</f>
      </c>
      <c r="CG36"/>
      <c r="CH36"/>
      <c r="CI36"/>
      <c r="CJ36"/>
      <c r="CK36"/>
      <c r="CL36"/>
      <c r="CM36"/>
      <c r="CN36"/>
      <c r="CO36"/>
      <c r="CP36" s="69"/>
      <c r="CQ36" s="22" t="s">
        <v>102</v>
      </c>
      <c r="CS36" s="6">
        <f>VLOOKUP($F36,pomdr!$A$1:$I$38,CS$5,0)</f>
        <v>0</v>
      </c>
      <c r="CT36" s="6">
        <f>VLOOKUP($F36,pomdr!$A$1:$I$38,CT$5,0)</f>
        <v>0</v>
      </c>
      <c r="CU36" s="6">
        <f>VLOOKUP($F36,pomdr!$A$1:$I$38,CU$5,0)</f>
        <v>0</v>
      </c>
      <c r="CV36" s="6">
        <f>VLOOKUP($F36,pomdr!$A$1:$I$38,CV$5,0)</f>
        <v>0</v>
      </c>
      <c r="CW36" s="6">
        <f>VLOOKUP($F36,pomdr!$A$1:$I$38,CW$5,0)</f>
        <v>0</v>
      </c>
      <c r="CX36" s="6">
        <f>VLOOKUP($F36,pomdr!$A$1:$I$38,CX$5,0)</f>
        <v>0</v>
      </c>
      <c r="CY36" s="6">
        <f>VLOOKUP($F36,pomdr!$A$1:$I$38,CY$5,0)</f>
        <v>0</v>
      </c>
      <c r="CZ36" s="6">
        <f>VLOOKUP($F36,pomdr!$A$1:$I$38,CZ$5,0)</f>
        <v>0</v>
      </c>
      <c r="DA36" s="6">
        <f>VLOOKUP($F36,pomdr!$A$1:$I$38,DA$5,0)</f>
        <v>0</v>
      </c>
    </row>
    <row r="37" spans="1:105" ht="15.75" customHeight="1">
      <c r="A37" s="39">
        <f>+A36+1</f>
        <v>17</v>
      </c>
      <c r="C37" s="19">
        <f>IF(AP37="F",CONCATENATE("F-",BR37,"-",,BS37,"-",BT37,"-",BU37,"-",BV37,"-",BW37,"-",BX37,"-",BY37),"")</f>
      </c>
      <c r="D37" s="19" t="str">
        <f>CONCATENATE("Q-",BD37,"-",BE37,"-",BF37,"-",BG37,"-",BH37,"-",BI37,"-",BJ37,"-",BK37)</f>
        <v>Q-0000-0000-0000-0000-0000-0000-0000-0000</v>
      </c>
      <c r="E37" s="40">
        <f>+CB37</f>
        <v>19</v>
      </c>
      <c r="F37" s="41"/>
      <c r="G37" s="42"/>
      <c r="H37" s="43"/>
      <c r="I37" s="44"/>
      <c r="J37" s="45"/>
      <c r="K37" s="46"/>
      <c r="L37" s="47"/>
      <c r="M37" s="47"/>
      <c r="N37" s="47"/>
      <c r="O37" s="47"/>
      <c r="P37" s="47"/>
      <c r="Q37" s="48"/>
      <c r="R37" s="47"/>
      <c r="S37" s="49"/>
      <c r="T37" s="47"/>
      <c r="U37" s="47"/>
      <c r="V37" s="47"/>
      <c r="W37" s="47"/>
      <c r="X37" s="47"/>
      <c r="Y37" s="50"/>
      <c r="Z37" s="48"/>
      <c r="AA37" s="47"/>
      <c r="AB37" s="49"/>
      <c r="AC37" s="49"/>
      <c r="AD37" s="51"/>
      <c r="AE37" s="47"/>
      <c r="AF37" s="47"/>
      <c r="AG37" s="47"/>
      <c r="AH37" s="47"/>
      <c r="AI37" s="47"/>
      <c r="AJ37" s="50">
        <f>IF(AP37="F",SUM(BM37:BQ37)-MAX(BM37:BQ37)-MIN(BM37:BQ37),"")</f>
      </c>
      <c r="AK37" s="48"/>
      <c r="AL37" s="47"/>
      <c r="AM37" s="49">
        <f>IF(AP37="F",AJ37+AK37-AL37/10,"")</f>
      </c>
      <c r="AN37" s="52">
        <f>IF(AP37="F",AC37+AM37,"")</f>
      </c>
      <c r="AO37" s="53" t="s">
        <v>52</v>
      </c>
      <c r="AP37" s="54"/>
      <c r="AQ37" s="55">
        <f>IF(AP37="F",IF(AO37="S",AN37,AM37),AC37)</f>
        <v>0</v>
      </c>
      <c r="AR37" s="56">
        <f>IF(SUM(L37:P37)=0,0,ROUND(AVERAGE(L37:P37)/10,2))</f>
        <v>0</v>
      </c>
      <c r="AS37" s="57">
        <f>IF(ISNUMBER(L37),L37/10,$AR37)</f>
        <v>0</v>
      </c>
      <c r="AT37" s="57">
        <f>IF(ISNUMBER(M37),M37/10,$AR37)</f>
        <v>0</v>
      </c>
      <c r="AU37" s="57">
        <f>IF(ISNUMBER(N37),N37/10,$AR37)</f>
        <v>0</v>
      </c>
      <c r="AV37" s="57">
        <f>IF(ISNUMBER(O37),O37/10,$AR37)</f>
        <v>0</v>
      </c>
      <c r="AW37" s="57">
        <f>IF(ISNUMBER(P37),P37/10,$AR37)</f>
        <v>0</v>
      </c>
      <c r="AX37" s="56">
        <f>IF(SUM(T37:X37)=0,0,ROUND(AVERAGE(T37:X37)/10,2))</f>
        <v>0</v>
      </c>
      <c r="AY37" s="57">
        <f>IF(ISNUMBER(T37),T37/10,$AX37)</f>
        <v>0</v>
      </c>
      <c r="AZ37" s="57">
        <f>IF(ISNUMBER(U37),U37/10,$AX37)</f>
        <v>0</v>
      </c>
      <c r="BA37" s="57">
        <f>IF(ISNUMBER(V37),V37/10,$AX37)</f>
        <v>0</v>
      </c>
      <c r="BB37" s="57">
        <f>IF(ISNUMBER(W37),W37/10,$AX37)</f>
        <v>0</v>
      </c>
      <c r="BC37" s="57">
        <f>IF(ISNUMBER(X37),X37/10,$AX37)</f>
        <v>0</v>
      </c>
      <c r="BD37" s="58" t="str">
        <f>TEXT(AC37*100,"0000")</f>
        <v>0000</v>
      </c>
      <c r="BE37" s="58" t="str">
        <f>TEXT(AB37*100,"0000")</f>
        <v>0000</v>
      </c>
      <c r="BF37" s="58" t="str">
        <f>TEXT(Y37*100,"0000")</f>
        <v>0000</v>
      </c>
      <c r="BG37" s="58" t="str">
        <f>TEXT(SUM($AY37:$BC37)*100,"0000")</f>
        <v>0000</v>
      </c>
      <c r="BH37" s="58" t="str">
        <f>TEXT((SUM($AY37:$BC37)-SMALL($AY37:$BC37,1))*100,"0000")</f>
        <v>0000</v>
      </c>
      <c r="BI37" s="58" t="str">
        <f>TEXT((SUM($AY37:$BC37)-SMALL($AY37:$BC37,1)-SMALL($AY37:$BC37,2))*100,"0000")</f>
        <v>0000</v>
      </c>
      <c r="BJ37" s="58" t="str">
        <f>TEXT((SUM($AY37:$BC37)-SMALL($AY37:$BC37,1)-SMALL($AY37:$BC37,2)-SMALL($AY37:$BC37,3))*100,"0000")</f>
        <v>0000</v>
      </c>
      <c r="BK37" s="58" t="str">
        <f>TEXT((SUM($AY37:$BC37)-SMALL($AY37:$BC37,1)-SMALL($AY37:$BC37,2)-SMALL($AY37:$BC37,3)-SMALL($AY37:$BC37,4))*100,"0000")</f>
        <v>0000</v>
      </c>
      <c r="BL37" s="56">
        <f>IF(AP37="F",IF(SUM(AE37:AI37)=0,0,ROUND(AVERAGE(AE37:AI37)/10,2)),"")</f>
      </c>
      <c r="BM37" s="57">
        <f>IF($AP37="F",IF(ISNUMBER(AE37),AE37/10,$BL37),"")</f>
      </c>
      <c r="BN37" s="57">
        <f>IF($AP37="F",IF(ISNUMBER(AF37),AF37/10,$BL37),"")</f>
      </c>
      <c r="BO37" s="57">
        <f>IF($AP37="F",IF(ISNUMBER(AG37),AG37/10,$BL37),"")</f>
      </c>
      <c r="BP37" s="57">
        <f>IF($AP37="F",IF(ISNUMBER(AH37),AH37/10,$BL37),"")</f>
      </c>
      <c r="BQ37" s="57">
        <f>IF($AP37="F",IF(ISNUMBER(AI37),AI37/10,$BL37),"")</f>
      </c>
      <c r="BR37" s="58">
        <f>IF(AP37="F",TEXT(AQ37*100,"00000"),"")</f>
      </c>
      <c r="BS37" s="58">
        <f>IF(AP37="F",TEXT(AM37*100,"0000"),"")</f>
      </c>
      <c r="BT37" s="58">
        <f>IF(AP37="F",TEXT(AJ37*100,"0000"),"")</f>
      </c>
      <c r="BU37" s="58">
        <f>IF(AP37="F",TEXT(SUM($BM37:$BQ37)*100,"0000"),"")</f>
      </c>
      <c r="BV37" s="58">
        <f>IF(AP37="F",TEXT((SUM($BM37:$BQ37)-SMALL($BM37:$BQ37,1))*100,"0000"),"")</f>
      </c>
      <c r="BW37" s="58">
        <f>IF(AP37="F",TEXT((SUM($BM37:$BQ37)-SMALL($BM37:$BQ37,1)-SMALL($BM37:$BQ37,2))*100,"0000"),"")</f>
      </c>
      <c r="BX37" s="58">
        <f>IF(AP37="F",TEXT((SUM($BM37:$BQ37)-SMALL($BM37:$BQ37,1)-SMALL($BM37:$BQ37,2)-SMALL($BM37:$BQ37,3))*100,"0000"),"")</f>
      </c>
      <c r="BY37" s="58">
        <f>IF(AP37="F",TEXT((SUM($BM37:$BQ37)-SMALL($BM37:$BQ37,1)-SMALL($BM37:$BQ37,2)-SMALL($BM37:$BQ37,3)-SMALL($BM37:$BQ37,4))*100,"0000"),"")</f>
      </c>
      <c r="BZ37" s="59">
        <f>IF(OR(AND(K37="C",MAX(Z37,AK37)&gt;6),AND(K37="D",MAX(Z37,AK37)&gt;4),AND(K37="E",MAX(Z37,AK37)&gt;2.5),AND(K37="F",MAX(Z37,AK37)&gt;1.5)),"KO","")</f>
      </c>
      <c r="CA37" s="60">
        <f>IF(AND(COUNT(L37:P37)&gt;0,OR(ISBLANK(K37),K37&lt;&gt;CO37)),"S","")</f>
      </c>
      <c r="CB37" s="61">
        <f>IF(CE37="x",IF(CC37&lt;=0,CD37,200-CC37),"")</f>
        <v>19</v>
      </c>
      <c r="CC37" s="62"/>
      <c r="CD37" s="63">
        <v>19</v>
      </c>
      <c r="CE37" s="64" t="s">
        <v>104</v>
      </c>
      <c r="CF37" s="65">
        <f>IF(CM37&gt;=1992,"Ž","")</f>
      </c>
      <c r="CG37"/>
      <c r="CH37"/>
      <c r="CI37"/>
      <c r="CJ37"/>
      <c r="CK37"/>
      <c r="CL37"/>
      <c r="CM37"/>
      <c r="CN37"/>
      <c r="CO37"/>
      <c r="CP37" s="69"/>
      <c r="CQ37" s="22" t="s">
        <v>102</v>
      </c>
      <c r="CS37" s="6">
        <f>VLOOKUP($F37,pomdr!$A$1:$I$38,CS$5,0)</f>
        <v>0</v>
      </c>
      <c r="CT37" s="6">
        <f>VLOOKUP($F37,pomdr!$A$1:$I$38,CT$5,0)</f>
        <v>0</v>
      </c>
      <c r="CU37" s="6">
        <f>VLOOKUP($F37,pomdr!$A$1:$I$38,CU$5,0)</f>
        <v>0</v>
      </c>
      <c r="CV37" s="6">
        <f>VLOOKUP($F37,pomdr!$A$1:$I$38,CV$5,0)</f>
        <v>0</v>
      </c>
      <c r="CW37" s="6">
        <f>VLOOKUP($F37,pomdr!$A$1:$I$38,CW$5,0)</f>
        <v>0</v>
      </c>
      <c r="CX37" s="6">
        <f>VLOOKUP($F37,pomdr!$A$1:$I$38,CX$5,0)</f>
        <v>0</v>
      </c>
      <c r="CY37" s="6">
        <f>VLOOKUP($F37,pomdr!$A$1:$I$38,CY$5,0)</f>
        <v>0</v>
      </c>
      <c r="CZ37" s="6">
        <f>VLOOKUP($F37,pomdr!$A$1:$I$38,CZ$5,0)</f>
        <v>0</v>
      </c>
      <c r="DA37" s="6">
        <f>VLOOKUP($F37,pomdr!$A$1:$I$38,DA$5,0)</f>
        <v>0</v>
      </c>
    </row>
    <row r="38" spans="1:105" ht="15.75" customHeight="1">
      <c r="A38" s="39">
        <f>+A37+1</f>
        <v>18</v>
      </c>
      <c r="C38" s="19">
        <f>IF(AP38="F",CONCATENATE("F-",BR38,"-",,BS38,"-",BT38,"-",BU38,"-",BV38,"-",BW38,"-",BX38,"-",BY38),"")</f>
      </c>
      <c r="D38" s="19" t="str">
        <f>CONCATENATE("Q-",BD38,"-",BE38,"-",BF38,"-",BG38,"-",BH38,"-",BI38,"-",BJ38,"-",BK38)</f>
        <v>Q-0000-0000-0000-0000-0000-0000-0000-0000</v>
      </c>
      <c r="E38" s="40">
        <f>+CB38</f>
        <v>12</v>
      </c>
      <c r="F38" s="41"/>
      <c r="G38" s="42"/>
      <c r="H38" s="43"/>
      <c r="I38" s="44"/>
      <c r="J38" s="45"/>
      <c r="K38" s="46"/>
      <c r="L38" s="47"/>
      <c r="M38" s="47"/>
      <c r="N38" s="47"/>
      <c r="O38" s="47"/>
      <c r="P38" s="47"/>
      <c r="Q38" s="48"/>
      <c r="R38" s="47"/>
      <c r="S38" s="49"/>
      <c r="T38" s="47"/>
      <c r="U38" s="47"/>
      <c r="V38" s="47"/>
      <c r="W38" s="47"/>
      <c r="X38" s="47"/>
      <c r="Y38" s="50"/>
      <c r="Z38" s="48"/>
      <c r="AA38" s="47"/>
      <c r="AB38" s="49"/>
      <c r="AC38" s="49"/>
      <c r="AD38" s="51"/>
      <c r="AE38" s="47"/>
      <c r="AF38" s="47"/>
      <c r="AG38" s="47"/>
      <c r="AH38" s="47"/>
      <c r="AI38" s="47"/>
      <c r="AJ38" s="50">
        <f>IF(AP38="F",SUM(BM38:BQ38)-MAX(BM38:BQ38)-MIN(BM38:BQ38),"")</f>
      </c>
      <c r="AK38" s="48"/>
      <c r="AL38" s="47"/>
      <c r="AM38" s="49">
        <f>IF(AP38="F",AJ38+AK38-AL38/10,"")</f>
      </c>
      <c r="AN38" s="52">
        <f>IF(AP38="F",AC38+AM38,"")</f>
      </c>
      <c r="AO38" s="53" t="s">
        <v>52</v>
      </c>
      <c r="AP38" s="54"/>
      <c r="AQ38" s="55">
        <f>IF(AP38="F",IF(AO38="S",AN38,AM38),AC38)</f>
        <v>0</v>
      </c>
      <c r="AR38" s="56">
        <f>IF(SUM(L38:P38)=0,0,ROUND(AVERAGE(L38:P38)/10,2))</f>
        <v>0</v>
      </c>
      <c r="AS38" s="57">
        <f>IF(ISNUMBER(L38),L38/10,$AR38)</f>
        <v>0</v>
      </c>
      <c r="AT38" s="57">
        <f>IF(ISNUMBER(M38),M38/10,$AR38)</f>
        <v>0</v>
      </c>
      <c r="AU38" s="57">
        <f>IF(ISNUMBER(N38),N38/10,$AR38)</f>
        <v>0</v>
      </c>
      <c r="AV38" s="57">
        <f>IF(ISNUMBER(O38),O38/10,$AR38)</f>
        <v>0</v>
      </c>
      <c r="AW38" s="57">
        <f>IF(ISNUMBER(P38),P38/10,$AR38)</f>
        <v>0</v>
      </c>
      <c r="AX38" s="56">
        <f>IF(SUM(T38:X38)=0,0,ROUND(AVERAGE(T38:X38)/10,2))</f>
        <v>0</v>
      </c>
      <c r="AY38" s="57">
        <f>IF(ISNUMBER(T38),T38/10,$AX38)</f>
        <v>0</v>
      </c>
      <c r="AZ38" s="57">
        <f>IF(ISNUMBER(U38),U38/10,$AX38)</f>
        <v>0</v>
      </c>
      <c r="BA38" s="57">
        <f>IF(ISNUMBER(V38),V38/10,$AX38)</f>
        <v>0</v>
      </c>
      <c r="BB38" s="57">
        <f>IF(ISNUMBER(W38),W38/10,$AX38)</f>
        <v>0</v>
      </c>
      <c r="BC38" s="57">
        <f>IF(ISNUMBER(X38),X38/10,$AX38)</f>
        <v>0</v>
      </c>
      <c r="BD38" s="58" t="str">
        <f>TEXT(AC38*100,"0000")</f>
        <v>0000</v>
      </c>
      <c r="BE38" s="58" t="str">
        <f>TEXT(AB38*100,"0000")</f>
        <v>0000</v>
      </c>
      <c r="BF38" s="58" t="str">
        <f>TEXT(Y38*100,"0000")</f>
        <v>0000</v>
      </c>
      <c r="BG38" s="58" t="str">
        <f>TEXT(SUM($AY38:$BC38)*100,"0000")</f>
        <v>0000</v>
      </c>
      <c r="BH38" s="58" t="str">
        <f>TEXT((SUM($AY38:$BC38)-SMALL($AY38:$BC38,1))*100,"0000")</f>
        <v>0000</v>
      </c>
      <c r="BI38" s="58" t="str">
        <f>TEXT((SUM($AY38:$BC38)-SMALL($AY38:$BC38,1)-SMALL($AY38:$BC38,2))*100,"0000")</f>
        <v>0000</v>
      </c>
      <c r="BJ38" s="58" t="str">
        <f>TEXT((SUM($AY38:$BC38)-SMALL($AY38:$BC38,1)-SMALL($AY38:$BC38,2)-SMALL($AY38:$BC38,3))*100,"0000")</f>
        <v>0000</v>
      </c>
      <c r="BK38" s="58" t="str">
        <f>TEXT((SUM($AY38:$BC38)-SMALL($AY38:$BC38,1)-SMALL($AY38:$BC38,2)-SMALL($AY38:$BC38,3)-SMALL($AY38:$BC38,4))*100,"0000")</f>
        <v>0000</v>
      </c>
      <c r="BL38" s="56">
        <f>IF(AP38="F",IF(SUM(AE38:AI38)=0,0,ROUND(AVERAGE(AE38:AI38)/10,2)),"")</f>
      </c>
      <c r="BM38" s="57">
        <f>IF($AP38="F",IF(ISNUMBER(AE38),AE38/10,$BL38),"")</f>
      </c>
      <c r="BN38" s="57">
        <f>IF($AP38="F",IF(ISNUMBER(AF38),AF38/10,$BL38),"")</f>
      </c>
      <c r="BO38" s="57">
        <f>IF($AP38="F",IF(ISNUMBER(AG38),AG38/10,$BL38),"")</f>
      </c>
      <c r="BP38" s="57">
        <f>IF($AP38="F",IF(ISNUMBER(AH38),AH38/10,$BL38),"")</f>
      </c>
      <c r="BQ38" s="57">
        <f>IF($AP38="F",IF(ISNUMBER(AI38),AI38/10,$BL38),"")</f>
      </c>
      <c r="BR38" s="58">
        <f>IF(AP38="F",TEXT(AQ38*100,"00000"),"")</f>
      </c>
      <c r="BS38" s="58">
        <f>IF(AP38="F",TEXT(AM38*100,"0000"),"")</f>
      </c>
      <c r="BT38" s="58">
        <f>IF(AP38="F",TEXT(AJ38*100,"0000"),"")</f>
      </c>
      <c r="BU38" s="58">
        <f>IF(AP38="F",TEXT(SUM($BM38:$BQ38)*100,"0000"),"")</f>
      </c>
      <c r="BV38" s="58">
        <f>IF(AP38="F",TEXT((SUM($BM38:$BQ38)-SMALL($BM38:$BQ38,1))*100,"0000"),"")</f>
      </c>
      <c r="BW38" s="58">
        <f>IF(AP38="F",TEXT((SUM($BM38:$BQ38)-SMALL($BM38:$BQ38,1)-SMALL($BM38:$BQ38,2))*100,"0000"),"")</f>
      </c>
      <c r="BX38" s="58">
        <f>IF(AP38="F",TEXT((SUM($BM38:$BQ38)-SMALL($BM38:$BQ38,1)-SMALL($BM38:$BQ38,2)-SMALL($BM38:$BQ38,3))*100,"0000"),"")</f>
      </c>
      <c r="BY38" s="58">
        <f>IF(AP38="F",TEXT((SUM($BM38:$BQ38)-SMALL($BM38:$BQ38,1)-SMALL($BM38:$BQ38,2)-SMALL($BM38:$BQ38,3)-SMALL($BM38:$BQ38,4))*100,"0000"),"")</f>
      </c>
      <c r="BZ38" s="59">
        <f>IF(OR(AND(K38="C",MAX(Z38,AK38)&gt;6),AND(K38="D",MAX(Z38,AK38)&gt;4),AND(K38="E",MAX(Z38,AK38)&gt;2.5),AND(K38="F",MAX(Z38,AK38)&gt;1.5)),"KO","")</f>
      </c>
      <c r="CA38" s="60">
        <f>IF(AND(COUNT(L38:P38)&gt;0,OR(ISBLANK(K38),K38&lt;&gt;CO38)),"S","")</f>
      </c>
      <c r="CB38" s="61">
        <f>IF(CE38="x",IF(CC38&lt;=0,CD38,200-CC38),"")</f>
        <v>12</v>
      </c>
      <c r="CC38" s="62"/>
      <c r="CD38" s="63">
        <v>12</v>
      </c>
      <c r="CE38" s="64" t="s">
        <v>104</v>
      </c>
      <c r="CF38" s="65">
        <f>IF(CM38&gt;=1992,"Ž","")</f>
      </c>
      <c r="CG38"/>
      <c r="CH38"/>
      <c r="CI38"/>
      <c r="CJ38"/>
      <c r="CK38"/>
      <c r="CL38"/>
      <c r="CM38"/>
      <c r="CN38"/>
      <c r="CO38"/>
      <c r="CP38" s="69"/>
      <c r="CQ38" s="22" t="s">
        <v>102</v>
      </c>
      <c r="CS38" s="6">
        <f>VLOOKUP($F38,pomdr!$A$1:$I$38,CS$5,0)</f>
        <v>0</v>
      </c>
      <c r="CT38" s="6">
        <f>VLOOKUP($F38,pomdr!$A$1:$I$38,CT$5,0)</f>
        <v>0</v>
      </c>
      <c r="CU38" s="6">
        <f>VLOOKUP($F38,pomdr!$A$1:$I$38,CU$5,0)</f>
        <v>0</v>
      </c>
      <c r="CV38" s="6">
        <f>VLOOKUP($F38,pomdr!$A$1:$I$38,CV$5,0)</f>
        <v>0</v>
      </c>
      <c r="CW38" s="6">
        <f>VLOOKUP($F38,pomdr!$A$1:$I$38,CW$5,0)</f>
        <v>0</v>
      </c>
      <c r="CX38" s="6">
        <f>VLOOKUP($F38,pomdr!$A$1:$I$38,CX$5,0)</f>
        <v>0</v>
      </c>
      <c r="CY38" s="6">
        <f>VLOOKUP($F38,pomdr!$A$1:$I$38,CY$5,0)</f>
        <v>0</v>
      </c>
      <c r="CZ38" s="6">
        <f>VLOOKUP($F38,pomdr!$A$1:$I$38,CZ$5,0)</f>
        <v>0</v>
      </c>
      <c r="DA38" s="6">
        <f>VLOOKUP($F38,pomdr!$A$1:$I$38,DA$5,0)</f>
        <v>0</v>
      </c>
    </row>
    <row r="39" spans="1:95" ht="15.75" customHeight="1">
      <c r="A39" s="39">
        <f>+A38+1</f>
        <v>19</v>
      </c>
      <c r="C39" s="19">
        <f>IF(AP39="F",CONCATENATE("F-",BR39,"-",,BS39,"-",BT39,"-",BU39,"-",BV39,"-",BW39,"-",BX39,"-",BY39),"")</f>
      </c>
      <c r="D39" s="19" t="str">
        <f>CONCATENATE("Q-",BD39,"-",BE39,"-",BF39,"-",BG39,"-",BH39,"-",BI39,"-",BJ39,"-",BK39)</f>
        <v>Q-0000-0000-0000-0000-0000-0000-0000-0000</v>
      </c>
      <c r="E39" s="40">
        <f>+CB39</f>
        <v>15</v>
      </c>
      <c r="F39" s="41"/>
      <c r="G39" s="42"/>
      <c r="H39" s="43"/>
      <c r="I39" s="44"/>
      <c r="J39" s="45"/>
      <c r="K39" s="46"/>
      <c r="L39" s="47"/>
      <c r="M39" s="47"/>
      <c r="N39" s="47"/>
      <c r="O39" s="47"/>
      <c r="P39" s="47"/>
      <c r="Q39" s="48"/>
      <c r="R39" s="47"/>
      <c r="S39" s="49"/>
      <c r="T39" s="47"/>
      <c r="U39" s="47"/>
      <c r="V39" s="47"/>
      <c r="W39" s="47"/>
      <c r="X39" s="47"/>
      <c r="Y39" s="50"/>
      <c r="Z39" s="48"/>
      <c r="AA39" s="47"/>
      <c r="AB39" s="49"/>
      <c r="AC39" s="49"/>
      <c r="AD39" s="51"/>
      <c r="AE39" s="47"/>
      <c r="AF39" s="47"/>
      <c r="AG39" s="47"/>
      <c r="AH39" s="47"/>
      <c r="AI39" s="47"/>
      <c r="AJ39" s="50">
        <f>IF(AP39="F",SUM(BM39:BQ39)-MAX(BM39:BQ39)-MIN(BM39:BQ39),"")</f>
      </c>
      <c r="AK39" s="48"/>
      <c r="AL39" s="47"/>
      <c r="AM39" s="49">
        <f>IF(AP39="F",AJ39+AK39-AL39/10,"")</f>
      </c>
      <c r="AN39" s="52">
        <f>IF(AP39="F",AC39+AM39,"")</f>
      </c>
      <c r="AO39" s="53" t="s">
        <v>52</v>
      </c>
      <c r="AP39" s="54"/>
      <c r="AQ39" s="55">
        <f>IF(AP39="F",IF(AO39="S",AN39,AM39),AC39)</f>
        <v>0</v>
      </c>
      <c r="AR39" s="56">
        <f>IF(SUM(L39:P39)=0,0,ROUND(AVERAGE(L39:P39)/10,2))</f>
        <v>0</v>
      </c>
      <c r="AS39" s="57">
        <f>IF(ISNUMBER(L39),L39/10,$AR39)</f>
        <v>0</v>
      </c>
      <c r="AT39" s="57">
        <f>IF(ISNUMBER(M39),M39/10,$AR39)</f>
        <v>0</v>
      </c>
      <c r="AU39" s="57">
        <f>IF(ISNUMBER(N39),N39/10,$AR39)</f>
        <v>0</v>
      </c>
      <c r="AV39" s="57">
        <f>IF(ISNUMBER(O39),O39/10,$AR39)</f>
        <v>0</v>
      </c>
      <c r="AW39" s="57">
        <f>IF(ISNUMBER(P39),P39/10,$AR39)</f>
        <v>0</v>
      </c>
      <c r="AX39" s="56">
        <f>IF(SUM(T39:X39)=0,0,ROUND(AVERAGE(T39:X39)/10,2))</f>
        <v>0</v>
      </c>
      <c r="AY39" s="57">
        <f>IF(ISNUMBER(T39),T39/10,$AX39)</f>
        <v>0</v>
      </c>
      <c r="AZ39" s="57">
        <f>IF(ISNUMBER(U39),U39/10,$AX39)</f>
        <v>0</v>
      </c>
      <c r="BA39" s="57">
        <f>IF(ISNUMBER(V39),V39/10,$AX39)</f>
        <v>0</v>
      </c>
      <c r="BB39" s="57">
        <f>IF(ISNUMBER(W39),W39/10,$AX39)</f>
        <v>0</v>
      </c>
      <c r="BC39" s="57">
        <f>IF(ISNUMBER(X39),X39/10,$AX39)</f>
        <v>0</v>
      </c>
      <c r="BD39" s="58" t="str">
        <f>TEXT(AC39*100,"0000")</f>
        <v>0000</v>
      </c>
      <c r="BE39" s="58" t="str">
        <f>TEXT(AB39*100,"0000")</f>
        <v>0000</v>
      </c>
      <c r="BF39" s="58" t="str">
        <f>TEXT(Y39*100,"0000")</f>
        <v>0000</v>
      </c>
      <c r="BG39" s="58" t="str">
        <f>TEXT(SUM($AY39:$BC39)*100,"0000")</f>
        <v>0000</v>
      </c>
      <c r="BH39" s="58" t="str">
        <f>TEXT((SUM($AY39:$BC39)-SMALL($AY39:$BC39,1))*100,"0000")</f>
        <v>0000</v>
      </c>
      <c r="BI39" s="58" t="str">
        <f>TEXT((SUM($AY39:$BC39)-SMALL($AY39:$BC39,1)-SMALL($AY39:$BC39,2))*100,"0000")</f>
        <v>0000</v>
      </c>
      <c r="BJ39" s="58" t="str">
        <f>TEXT((SUM($AY39:$BC39)-SMALL($AY39:$BC39,1)-SMALL($AY39:$BC39,2)-SMALL($AY39:$BC39,3))*100,"0000")</f>
        <v>0000</v>
      </c>
      <c r="BK39" s="58" t="str">
        <f>TEXT((SUM($AY39:$BC39)-SMALL($AY39:$BC39,1)-SMALL($AY39:$BC39,2)-SMALL($AY39:$BC39,3)-SMALL($AY39:$BC39,4))*100,"0000")</f>
        <v>0000</v>
      </c>
      <c r="BL39" s="56">
        <f>IF(AP39="F",IF(SUM(AE39:AI39)=0,0,ROUND(AVERAGE(AE39:AI39)/10,2)),"")</f>
      </c>
      <c r="BM39" s="57">
        <f>IF($AP39="F",IF(ISNUMBER(AE39),AE39/10,$BL39),"")</f>
      </c>
      <c r="BN39" s="57">
        <f>IF($AP39="F",IF(ISNUMBER(AF39),AF39/10,$BL39),"")</f>
      </c>
      <c r="BO39" s="57">
        <f>IF($AP39="F",IF(ISNUMBER(AG39),AG39/10,$BL39),"")</f>
      </c>
      <c r="BP39" s="57">
        <f>IF($AP39="F",IF(ISNUMBER(AH39),AH39/10,$BL39),"")</f>
      </c>
      <c r="BQ39" s="57">
        <f>IF($AP39="F",IF(ISNUMBER(AI39),AI39/10,$BL39),"")</f>
      </c>
      <c r="BR39" s="58">
        <f>IF(AP39="F",TEXT(AQ39*100,"00000"),"")</f>
      </c>
      <c r="BS39" s="58">
        <f>IF(AP39="F",TEXT(AM39*100,"0000"),"")</f>
      </c>
      <c r="BT39" s="58">
        <f>IF(AP39="F",TEXT(AJ39*100,"0000"),"")</f>
      </c>
      <c r="BU39" s="58">
        <f>IF(AP39="F",TEXT(SUM($BM39:$BQ39)*100,"0000"),"")</f>
      </c>
      <c r="BV39" s="58">
        <f>IF(AP39="F",TEXT((SUM($BM39:$BQ39)-SMALL($BM39:$BQ39,1))*100,"0000"),"")</f>
      </c>
      <c r="BW39" s="58">
        <f>IF(AP39="F",TEXT((SUM($BM39:$BQ39)-SMALL($BM39:$BQ39,1)-SMALL($BM39:$BQ39,2))*100,"0000"),"")</f>
      </c>
      <c r="BX39" s="58">
        <f>IF(AP39="F",TEXT((SUM($BM39:$BQ39)-SMALL($BM39:$BQ39,1)-SMALL($BM39:$BQ39,2)-SMALL($BM39:$BQ39,3))*100,"0000"),"")</f>
      </c>
      <c r="BY39" s="58">
        <f>IF(AP39="F",TEXT((SUM($BM39:$BQ39)-SMALL($BM39:$BQ39,1)-SMALL($BM39:$BQ39,2)-SMALL($BM39:$BQ39,3)-SMALL($BM39:$BQ39,4))*100,"0000"),"")</f>
      </c>
      <c r="BZ39" s="59">
        <f>IF(OR(AND(K39="C",MAX(Z39,AK39)&gt;6),AND(K39="D",MAX(Z39,AK39)&gt;4),AND(K39="E",MAX(Z39,AK39)&gt;2.5),AND(K39="F",MAX(Z39,AK39)&gt;1.5)),"KO","")</f>
      </c>
      <c r="CA39" s="60">
        <f>IF(AND(COUNT(L39:P39)&gt;0,OR(ISBLANK(K39),K39&lt;&gt;CO39)),"S","")</f>
      </c>
      <c r="CB39" s="61">
        <f>IF(CE39="x",IF(CC39&lt;=0,CD39,200-CC39),"")</f>
        <v>15</v>
      </c>
      <c r="CC39" s="62"/>
      <c r="CD39" s="63">
        <v>15</v>
      </c>
      <c r="CE39" s="64" t="s">
        <v>104</v>
      </c>
      <c r="CF39" s="65">
        <f>IF(CM39&gt;=1992,"Ž","")</f>
      </c>
      <c r="CG39"/>
      <c r="CH39"/>
      <c r="CI39"/>
      <c r="CJ39"/>
      <c r="CK39"/>
      <c r="CL39"/>
      <c r="CM39"/>
      <c r="CN39"/>
      <c r="CO39"/>
      <c r="CP39" s="69"/>
      <c r="CQ39" s="22" t="s">
        <v>102</v>
      </c>
    </row>
    <row r="40" spans="1:92" s="9" customFormat="1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CG40"/>
      <c r="CH40"/>
      <c r="CI40"/>
      <c r="CJ40"/>
      <c r="CK40"/>
      <c r="CL40"/>
      <c r="CM40"/>
      <c r="CN40"/>
    </row>
    <row r="41" spans="1:95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5" t="s">
        <v>10</v>
      </c>
      <c r="CA41" s="15"/>
      <c r="CB41" s="13" t="s">
        <v>11</v>
      </c>
      <c r="CC41" s="13"/>
      <c r="CD41" s="13"/>
      <c r="CE41" s="13"/>
      <c r="CF41" s="16" t="s">
        <v>12</v>
      </c>
      <c r="CG41" s="17" t="s">
        <v>150</v>
      </c>
      <c r="CH41" s="17"/>
      <c r="CI41" s="17"/>
      <c r="CJ41" s="17"/>
      <c r="CK41" s="17"/>
      <c r="CL41" s="17"/>
      <c r="CM41" s="17"/>
      <c r="CN41" s="17"/>
      <c r="CO41" s="17"/>
      <c r="CP41" s="17"/>
      <c r="CQ41" s="17"/>
    </row>
    <row r="42" spans="1:95" ht="1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23"/>
      <c r="CA42" s="24"/>
      <c r="CB42" s="25"/>
      <c r="CC42" s="24"/>
      <c r="CD42" s="24"/>
      <c r="CE42" s="26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6"/>
    </row>
    <row r="43" spans="1:95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33" t="s">
        <v>55</v>
      </c>
      <c r="AS43" s="33" t="s">
        <v>56</v>
      </c>
      <c r="AT43" s="33" t="s">
        <v>57</v>
      </c>
      <c r="AU43" s="33" t="s">
        <v>58</v>
      </c>
      <c r="AV43" s="33" t="s">
        <v>59</v>
      </c>
      <c r="AW43" s="33" t="s">
        <v>60</v>
      </c>
      <c r="AX43" s="33" t="s">
        <v>61</v>
      </c>
      <c r="AY43" s="33" t="s">
        <v>62</v>
      </c>
      <c r="AZ43" s="33" t="s">
        <v>63</v>
      </c>
      <c r="BA43" s="33" t="s">
        <v>64</v>
      </c>
      <c r="BB43" s="33" t="s">
        <v>65</v>
      </c>
      <c r="BC43" s="33" t="s">
        <v>66</v>
      </c>
      <c r="BD43" s="33" t="s">
        <v>67</v>
      </c>
      <c r="BE43" s="33" t="s">
        <v>68</v>
      </c>
      <c r="BF43" s="33" t="s">
        <v>69</v>
      </c>
      <c r="BG43" s="33" t="s">
        <v>70</v>
      </c>
      <c r="BH43" s="33" t="s">
        <v>71</v>
      </c>
      <c r="BI43" s="33" t="s">
        <v>72</v>
      </c>
      <c r="BJ43" s="33" t="s">
        <v>73</v>
      </c>
      <c r="BK43" s="33" t="s">
        <v>74</v>
      </c>
      <c r="BL43" s="33" t="s">
        <v>75</v>
      </c>
      <c r="BM43" s="33" t="s">
        <v>76</v>
      </c>
      <c r="BN43" s="33" t="s">
        <v>77</v>
      </c>
      <c r="BO43" s="33" t="s">
        <v>78</v>
      </c>
      <c r="BP43" s="33" t="s">
        <v>79</v>
      </c>
      <c r="BQ43" s="33" t="s">
        <v>80</v>
      </c>
      <c r="BR43" s="33" t="s">
        <v>81</v>
      </c>
      <c r="BS43" s="33" t="s">
        <v>82</v>
      </c>
      <c r="BT43" s="33" t="s">
        <v>83</v>
      </c>
      <c r="BU43" s="33" t="s">
        <v>84</v>
      </c>
      <c r="BV43" s="33" t="s">
        <v>85</v>
      </c>
      <c r="BW43" s="33" t="s">
        <v>86</v>
      </c>
      <c r="BX43" s="33" t="s">
        <v>87</v>
      </c>
      <c r="BY43" s="33" t="s">
        <v>88</v>
      </c>
      <c r="BZ43" s="34" t="s">
        <v>89</v>
      </c>
      <c r="CA43" s="35" t="s">
        <v>22</v>
      </c>
      <c r="CB43" s="34" t="s">
        <v>90</v>
      </c>
      <c r="CC43" s="35" t="s">
        <v>91</v>
      </c>
      <c r="CD43" s="70" t="s">
        <v>92</v>
      </c>
      <c r="CE43" s="36" t="s">
        <v>93</v>
      </c>
      <c r="CF43" s="35" t="s">
        <v>12</v>
      </c>
      <c r="CG43" s="37" t="s">
        <v>94</v>
      </c>
      <c r="CH43" s="37" t="s">
        <v>95</v>
      </c>
      <c r="CI43" s="37" t="s">
        <v>96</v>
      </c>
      <c r="CJ43" s="37" t="s">
        <v>97</v>
      </c>
      <c r="CK43" s="37" t="s">
        <v>98</v>
      </c>
      <c r="CL43" s="37" t="s">
        <v>21</v>
      </c>
      <c r="CM43" s="37" t="s">
        <v>99</v>
      </c>
      <c r="CN43" s="37" t="s">
        <v>100</v>
      </c>
      <c r="CO43" s="37" t="s">
        <v>22</v>
      </c>
      <c r="CP43" s="35" t="s">
        <v>101</v>
      </c>
      <c r="CQ43" s="38" t="s">
        <v>102</v>
      </c>
    </row>
    <row r="44" spans="1:10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56">
        <f>IF(SUM(L44:P44)=0,0,ROUND(AVERAGE(L44:P44)/10,2))</f>
        <v>0</v>
      </c>
      <c r="AS44" s="57">
        <f>IF(ISNUMBER(L44),L44/10,$AR44)</f>
        <v>0</v>
      </c>
      <c r="AT44" s="57">
        <f>IF(ISNUMBER(M44),M44/10,$AR44)</f>
        <v>0</v>
      </c>
      <c r="AU44" s="57">
        <f>IF(ISNUMBER(N44),N44/10,$AR44)</f>
        <v>0</v>
      </c>
      <c r="AV44" s="57">
        <f>IF(ISNUMBER(O44),O44/10,$AR44)</f>
        <v>0</v>
      </c>
      <c r="AW44" s="57">
        <f>IF(ISNUMBER(P44),P44/10,$AR44)</f>
        <v>0</v>
      </c>
      <c r="AX44" s="56">
        <f>IF(SUM(T44:X44)=0,0,ROUND(AVERAGE(T44:X44)/10,2))</f>
        <v>0</v>
      </c>
      <c r="AY44" s="57">
        <f>IF(ISNUMBER(T44),T44/10,$AX44)</f>
        <v>0</v>
      </c>
      <c r="AZ44" s="57">
        <f>IF(ISNUMBER(U44),U44/10,$AX44)</f>
        <v>0</v>
      </c>
      <c r="BA44" s="57">
        <f>IF(ISNUMBER(V44),V44/10,$AX44)</f>
        <v>0</v>
      </c>
      <c r="BB44" s="57">
        <f>IF(ISNUMBER(W44),W44/10,$AX44)</f>
        <v>0</v>
      </c>
      <c r="BC44" s="57">
        <f>IF(ISNUMBER(X44),X44/10,$AX44)</f>
        <v>0</v>
      </c>
      <c r="BD44" s="58" t="str">
        <f>TEXT(AC44*100,"0000")</f>
        <v>0000</v>
      </c>
      <c r="BE44" s="58" t="str">
        <f>TEXT(AB44*100,"0000")</f>
        <v>0000</v>
      </c>
      <c r="BF44" s="58" t="str">
        <f>TEXT(Y44*100,"0000")</f>
        <v>0000</v>
      </c>
      <c r="BG44" s="58" t="str">
        <f>TEXT(SUM($AY44:$BC44)*100,"0000")</f>
        <v>0000</v>
      </c>
      <c r="BH44" s="58" t="str">
        <f>TEXT((SUM($AY44:$BC44)-SMALL($AY44:$BC44,1))*100,"0000")</f>
        <v>0000</v>
      </c>
      <c r="BI44" s="58" t="str">
        <f>TEXT((SUM($AY44:$BC44)-SMALL($AY44:$BC44,1)-SMALL($AY44:$BC44,2))*100,"0000")</f>
        <v>0000</v>
      </c>
      <c r="BJ44" s="58" t="str">
        <f>TEXT((SUM($AY44:$BC44)-SMALL($AY44:$BC44,1)-SMALL($AY44:$BC44,2)-SMALL($AY44:$BC44,3))*100,"0000")</f>
        <v>0000</v>
      </c>
      <c r="BK44" s="58" t="str">
        <f>TEXT((SUM($AY44:$BC44)-SMALL($AY44:$BC44,1)-SMALL($AY44:$BC44,2)-SMALL($AY44:$BC44,3)-SMALL($AY44:$BC44,4))*100,"0000")</f>
        <v>0000</v>
      </c>
      <c r="BL44" s="56">
        <f>IF(AP44="F",IF(SUM(AE44:AI44)=0,0,ROUND(AVERAGE(AE44:AI44)/10,2)),"")</f>
      </c>
      <c r="BM44" s="57">
        <f>IF($AP44="F",IF(ISNUMBER(AE44),AE44/10,$BL44),"")</f>
      </c>
      <c r="BN44" s="57">
        <f>IF($AP44="F",IF(ISNUMBER(AF44),AF44/10,$BL44),"")</f>
      </c>
      <c r="BO44" s="57">
        <f>IF($AP44="F",IF(ISNUMBER(AG44),AG44/10,$BL44),"")</f>
      </c>
      <c r="BP44" s="57">
        <f>IF($AP44="F",IF(ISNUMBER(AH44),AH44/10,$BL44),"")</f>
      </c>
      <c r="BQ44" s="57">
        <f>IF($AP44="F",IF(ISNUMBER(AI44),AI44/10,$BL44),"")</f>
      </c>
      <c r="BR44" s="58">
        <f>IF(AP44="F",TEXT(AQ44*100,"00000"),"")</f>
      </c>
      <c r="BS44" s="58">
        <f>IF(AP44="F",TEXT(AM44*100,"0000"),"")</f>
      </c>
      <c r="BT44" s="58">
        <f>IF(AP44="F",TEXT(AJ44*100,"0000"),"")</f>
      </c>
      <c r="BU44" s="58">
        <f>IF(AP44="F",TEXT(SUM($BM44:$BQ44)*100,"0000"),"")</f>
      </c>
      <c r="BV44" s="58">
        <f>IF(AP44="F",TEXT((SUM($BM44:$BQ44)-SMALL($BM44:$BQ44,1))*100,"0000"),"")</f>
      </c>
      <c r="BW44" s="58">
        <f>IF(AP44="F",TEXT((SUM($BM44:$BQ44)-SMALL($BM44:$BQ44,1)-SMALL($BM44:$BQ44,2))*100,"0000"),"")</f>
      </c>
      <c r="BX44" s="58">
        <f>IF(AP44="F",TEXT((SUM($BM44:$BQ44)-SMALL($BM44:$BQ44,1)-SMALL($BM44:$BQ44,2)-SMALL($BM44:$BQ44,3))*100,"0000"),"")</f>
      </c>
      <c r="BY44" s="58">
        <f>IF(AP44="F",TEXT((SUM($BM44:$BQ44)-SMALL($BM44:$BQ44,1)-SMALL($BM44:$BQ44,2)-SMALL($BM44:$BQ44,3)-SMALL($BM44:$BQ44,4))*100,"0000"),"")</f>
      </c>
      <c r="BZ44" s="59">
        <f>IF(OR(AND(K44="C",MAX(Z44,AK44)&gt;6),AND(K44="D",MAX(Z44,AK44)&gt;4),AND(K44="E",MAX(Z44,AK44)&gt;2.5),AND(K44="F",MAX(Z44,AK44)&gt;1.5)),"KO","")</f>
      </c>
      <c r="CA44" s="60">
        <f>IF(AND(COUNT(L44:P44)&gt;0,OR(ISBLANK(K44),K44&lt;&gt;CO44)),"S","")</f>
      </c>
      <c r="CB44" s="61">
        <f>IF(CE44="x",IF(CC44&lt;=0,CD44,200-CC44),"")</f>
        <v>8</v>
      </c>
      <c r="CC44" s="62"/>
      <c r="CD44" s="63">
        <v>8</v>
      </c>
      <c r="CE44" s="64" t="s">
        <v>104</v>
      </c>
      <c r="CF44" s="65">
        <f>IF(CM44&gt;=1992,"Ž","")</f>
      </c>
      <c r="CG44"/>
      <c r="CH44"/>
      <c r="CI44"/>
      <c r="CJ44"/>
      <c r="CK44"/>
      <c r="CL44"/>
      <c r="CM44"/>
      <c r="CN44"/>
      <c r="CO44"/>
      <c r="CP44" s="69"/>
      <c r="CQ44" s="22" t="s">
        <v>102</v>
      </c>
      <c r="CS44" s="6">
        <f>VLOOKUP($F44,pomdr!$A$1:$I$38,CS$5,0)</f>
        <v>0</v>
      </c>
      <c r="CT44" s="6">
        <f>VLOOKUP($F44,pomdr!$A$1:$I$38,CT$5,0)</f>
        <v>0</v>
      </c>
      <c r="CU44" s="6">
        <f>VLOOKUP($F44,pomdr!$A$1:$I$38,CU$5,0)</f>
        <v>0</v>
      </c>
      <c r="CV44" s="6">
        <f>VLOOKUP($F44,pomdr!$A$1:$I$38,CV$5,0)</f>
        <v>0</v>
      </c>
      <c r="CW44" s="6">
        <f>VLOOKUP($F44,pomdr!$A$1:$I$38,CW$5,0)</f>
        <v>0</v>
      </c>
      <c r="CX44" s="6">
        <f>VLOOKUP($F44,pomdr!$A$1:$I$38,CX$5,0)</f>
        <v>0</v>
      </c>
      <c r="CY44" s="6">
        <f>VLOOKUP($F44,pomdr!$A$1:$I$38,CY$5,0)</f>
        <v>0</v>
      </c>
      <c r="CZ44" s="6">
        <f>VLOOKUP($F44,pomdr!$A$1:$I$38,CZ$5,0)</f>
        <v>0</v>
      </c>
      <c r="DA44" s="6">
        <f>VLOOKUP($F44,pomdr!$A$1:$I$38,DA$5,0)</f>
        <v>0</v>
      </c>
    </row>
    <row r="45" spans="1:105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56">
        <f>IF(SUM(L45:P45)=0,0,ROUND(AVERAGE(L45:P45)/10,2))</f>
        <v>0</v>
      </c>
      <c r="AS45" s="57">
        <f>IF(ISNUMBER(L45),L45/10,$AR45)</f>
        <v>0</v>
      </c>
      <c r="AT45" s="57">
        <f>IF(ISNUMBER(M45),M45/10,$AR45)</f>
        <v>0</v>
      </c>
      <c r="AU45" s="57">
        <f>IF(ISNUMBER(N45),N45/10,$AR45)</f>
        <v>0</v>
      </c>
      <c r="AV45" s="57">
        <f>IF(ISNUMBER(O45),O45/10,$AR45)</f>
        <v>0</v>
      </c>
      <c r="AW45" s="57">
        <f>IF(ISNUMBER(P45),P45/10,$AR45)</f>
        <v>0</v>
      </c>
      <c r="AX45" s="56">
        <f>IF(SUM(T45:X45)=0,0,ROUND(AVERAGE(T45:X45)/10,2))</f>
        <v>0</v>
      </c>
      <c r="AY45" s="57">
        <f>IF(ISNUMBER(T45),T45/10,$AX45)</f>
        <v>0</v>
      </c>
      <c r="AZ45" s="57">
        <f>IF(ISNUMBER(U45),U45/10,$AX45)</f>
        <v>0</v>
      </c>
      <c r="BA45" s="57">
        <f>IF(ISNUMBER(V45),V45/10,$AX45)</f>
        <v>0</v>
      </c>
      <c r="BB45" s="57">
        <f>IF(ISNUMBER(W45),W45/10,$AX45)</f>
        <v>0</v>
      </c>
      <c r="BC45" s="57">
        <f>IF(ISNUMBER(X45),X45/10,$AX45)</f>
        <v>0</v>
      </c>
      <c r="BD45" s="58" t="str">
        <f>TEXT(AC45*100,"0000")</f>
        <v>0000</v>
      </c>
      <c r="BE45" s="58" t="str">
        <f>TEXT(AB45*100,"0000")</f>
        <v>0000</v>
      </c>
      <c r="BF45" s="58" t="str">
        <f>TEXT(Y45*100,"0000")</f>
        <v>0000</v>
      </c>
      <c r="BG45" s="58" t="str">
        <f>TEXT(SUM($AY45:$BC45)*100,"0000")</f>
        <v>0000</v>
      </c>
      <c r="BH45" s="58" t="str">
        <f>TEXT((SUM($AY45:$BC45)-SMALL($AY45:$BC45,1))*100,"0000")</f>
        <v>0000</v>
      </c>
      <c r="BI45" s="58" t="str">
        <f>TEXT((SUM($AY45:$BC45)-SMALL($AY45:$BC45,1)-SMALL($AY45:$BC45,2))*100,"0000")</f>
        <v>0000</v>
      </c>
      <c r="BJ45" s="58" t="str">
        <f>TEXT((SUM($AY45:$BC45)-SMALL($AY45:$BC45,1)-SMALL($AY45:$BC45,2)-SMALL($AY45:$BC45,3))*100,"0000")</f>
        <v>0000</v>
      </c>
      <c r="BK45" s="58" t="str">
        <f>TEXT((SUM($AY45:$BC45)-SMALL($AY45:$BC45,1)-SMALL($AY45:$BC45,2)-SMALL($AY45:$BC45,3)-SMALL($AY45:$BC45,4))*100,"0000")</f>
        <v>0000</v>
      </c>
      <c r="BL45" s="56">
        <f>IF(AP45="F",IF(SUM(AE45:AI45)=0,0,ROUND(AVERAGE(AE45:AI45)/10,2)),"")</f>
      </c>
      <c r="BM45" s="57">
        <f>IF($AP45="F",IF(ISNUMBER(AE45),AE45/10,$BL45),"")</f>
      </c>
      <c r="BN45" s="57">
        <f>IF($AP45="F",IF(ISNUMBER(AF45),AF45/10,$BL45),"")</f>
      </c>
      <c r="BO45" s="57">
        <f>IF($AP45="F",IF(ISNUMBER(AG45),AG45/10,$BL45),"")</f>
      </c>
      <c r="BP45" s="57">
        <f>IF($AP45="F",IF(ISNUMBER(AH45),AH45/10,$BL45),"")</f>
      </c>
      <c r="BQ45" s="57">
        <f>IF($AP45="F",IF(ISNUMBER(AI45),AI45/10,$BL45),"")</f>
      </c>
      <c r="BR45" s="58">
        <f>IF(AP45="F",TEXT(AQ45*100,"00000"),"")</f>
      </c>
      <c r="BS45" s="58">
        <f>IF(AP45="F",TEXT(AM45*100,"0000"),"")</f>
      </c>
      <c r="BT45" s="58">
        <f>IF(AP45="F",TEXT(AJ45*100,"0000"),"")</f>
      </c>
      <c r="BU45" s="58">
        <f>IF(AP45="F",TEXT(SUM($BM45:$BQ45)*100,"0000"),"")</f>
      </c>
      <c r="BV45" s="58">
        <f>IF(AP45="F",TEXT((SUM($BM45:$BQ45)-SMALL($BM45:$BQ45,1))*100,"0000"),"")</f>
      </c>
      <c r="BW45" s="58">
        <f>IF(AP45="F",TEXT((SUM($BM45:$BQ45)-SMALL($BM45:$BQ45,1)-SMALL($BM45:$BQ45,2))*100,"0000"),"")</f>
      </c>
      <c r="BX45" s="58">
        <f>IF(AP45="F",TEXT((SUM($BM45:$BQ45)-SMALL($BM45:$BQ45,1)-SMALL($BM45:$BQ45,2)-SMALL($BM45:$BQ45,3))*100,"0000"),"")</f>
      </c>
      <c r="BY45" s="58">
        <f>IF(AP45="F",TEXT((SUM($BM45:$BQ45)-SMALL($BM45:$BQ45,1)-SMALL($BM45:$BQ45,2)-SMALL($BM45:$BQ45,3)-SMALL($BM45:$BQ45,4))*100,"0000"),"")</f>
      </c>
      <c r="BZ45" s="59">
        <f>IF(OR(AND(K45="C",MAX(Z45,AK45)&gt;6),AND(K45="D",MAX(Z45,AK45)&gt;4),AND(K45="E",MAX(Z45,AK45)&gt;2.5),AND(K45="F",MAX(Z45,AK45)&gt;1.5)),"KO","")</f>
      </c>
      <c r="CA45" s="60">
        <f>IF(AND(COUNT(L45:P45)&gt;0,OR(ISBLANK(K45),K45&lt;&gt;CO45)),"S","")</f>
      </c>
      <c r="CB45" s="61">
        <f>IF(CE45="x",IF(CC45&lt;=0,CD45,200-CC45),"")</f>
        <v>9</v>
      </c>
      <c r="CC45" s="62"/>
      <c r="CD45" s="63">
        <v>9</v>
      </c>
      <c r="CE45" s="64" t="s">
        <v>104</v>
      </c>
      <c r="CF45" s="65">
        <f>IF(CM45&gt;=1992,"Ž","")</f>
      </c>
      <c r="CG45"/>
      <c r="CH45"/>
      <c r="CI45"/>
      <c r="CJ45"/>
      <c r="CK45"/>
      <c r="CL45"/>
      <c r="CM45"/>
      <c r="CN45"/>
      <c r="CO45"/>
      <c r="CP45" s="69"/>
      <c r="CQ45" s="22" t="s">
        <v>102</v>
      </c>
      <c r="CS45" s="6">
        <f>VLOOKUP($F45,pomdr!$A$1:$I$38,CS$5,0)</f>
        <v>0</v>
      </c>
      <c r="CT45" s="6">
        <f>VLOOKUP($F45,pomdr!$A$1:$I$38,CT$5,0)</f>
        <v>0</v>
      </c>
      <c r="CU45" s="6">
        <f>VLOOKUP($F45,pomdr!$A$1:$I$38,CU$5,0)</f>
        <v>0</v>
      </c>
      <c r="CV45" s="6">
        <f>VLOOKUP($F45,pomdr!$A$1:$I$38,CV$5,0)</f>
        <v>0</v>
      </c>
      <c r="CW45" s="6">
        <f>VLOOKUP($F45,pomdr!$A$1:$I$38,CW$5,0)</f>
        <v>0</v>
      </c>
      <c r="CX45" s="6">
        <f>VLOOKUP($F45,pomdr!$A$1:$I$38,CX$5,0)</f>
        <v>0</v>
      </c>
      <c r="CY45" s="6">
        <f>VLOOKUP($F45,pomdr!$A$1:$I$38,CY$5,0)</f>
        <v>0</v>
      </c>
      <c r="CZ45" s="6">
        <f>VLOOKUP($F45,pomdr!$A$1:$I$38,CZ$5,0)</f>
        <v>0</v>
      </c>
      <c r="DA45" s="6">
        <f>VLOOKUP($F45,pomdr!$A$1:$I$38,DA$5,0)</f>
        <v>0</v>
      </c>
    </row>
    <row r="46" spans="1:105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 s="56">
        <f>IF(SUM(L46:P46)=0,0,ROUND(AVERAGE(L46:P46)/10,2))</f>
        <v>0</v>
      </c>
      <c r="AS46" s="57">
        <f>IF(ISNUMBER(L46),L46/10,$AR46)</f>
        <v>0</v>
      </c>
      <c r="AT46" s="57">
        <f>IF(ISNUMBER(M46),M46/10,$AR46)</f>
        <v>0</v>
      </c>
      <c r="AU46" s="57">
        <f>IF(ISNUMBER(N46),N46/10,$AR46)</f>
        <v>0</v>
      </c>
      <c r="AV46" s="57">
        <f>IF(ISNUMBER(O46),O46/10,$AR46)</f>
        <v>0</v>
      </c>
      <c r="AW46" s="57">
        <f>IF(ISNUMBER(P46),P46/10,$AR46)</f>
        <v>0</v>
      </c>
      <c r="AX46" s="56">
        <f>IF(SUM(T46:X46)=0,0,ROUND(AVERAGE(T46:X46)/10,2))</f>
        <v>0</v>
      </c>
      <c r="AY46" s="57">
        <f>IF(ISNUMBER(T46),T46/10,$AX46)</f>
        <v>0</v>
      </c>
      <c r="AZ46" s="57">
        <f>IF(ISNUMBER(U46),U46/10,$AX46)</f>
        <v>0</v>
      </c>
      <c r="BA46" s="57">
        <f>IF(ISNUMBER(V46),V46/10,$AX46)</f>
        <v>0</v>
      </c>
      <c r="BB46" s="57">
        <f>IF(ISNUMBER(W46),W46/10,$AX46)</f>
        <v>0</v>
      </c>
      <c r="BC46" s="57">
        <f>IF(ISNUMBER(X46),X46/10,$AX46)</f>
        <v>0</v>
      </c>
      <c r="BD46" s="58" t="str">
        <f>TEXT(AC46*100,"0000")</f>
        <v>0000</v>
      </c>
      <c r="BE46" s="58" t="str">
        <f>TEXT(AB46*100,"0000")</f>
        <v>0000</v>
      </c>
      <c r="BF46" s="58" t="str">
        <f>TEXT(Y46*100,"0000")</f>
        <v>0000</v>
      </c>
      <c r="BG46" s="58" t="str">
        <f>TEXT(SUM($AY46:$BC46)*100,"0000")</f>
        <v>0000</v>
      </c>
      <c r="BH46" s="58" t="str">
        <f>TEXT((SUM($AY46:$BC46)-SMALL($AY46:$BC46,1))*100,"0000")</f>
        <v>0000</v>
      </c>
      <c r="BI46" s="58" t="str">
        <f>TEXT((SUM($AY46:$BC46)-SMALL($AY46:$BC46,1)-SMALL($AY46:$BC46,2))*100,"0000")</f>
        <v>0000</v>
      </c>
      <c r="BJ46" s="58" t="str">
        <f>TEXT((SUM($AY46:$BC46)-SMALL($AY46:$BC46,1)-SMALL($AY46:$BC46,2)-SMALL($AY46:$BC46,3))*100,"0000")</f>
        <v>0000</v>
      </c>
      <c r="BK46" s="58" t="str">
        <f>TEXT((SUM($AY46:$BC46)-SMALL($AY46:$BC46,1)-SMALL($AY46:$BC46,2)-SMALL($AY46:$BC46,3)-SMALL($AY46:$BC46,4))*100,"0000")</f>
        <v>0000</v>
      </c>
      <c r="BL46" s="56">
        <f>IF(AP46="F",IF(SUM(AE46:AI46)=0,0,ROUND(AVERAGE(AE46:AI46)/10,2)),"")</f>
      </c>
      <c r="BM46" s="57">
        <f>IF($AP46="F",IF(ISNUMBER(AE46),AE46/10,$BL46),"")</f>
      </c>
      <c r="BN46" s="57">
        <f>IF($AP46="F",IF(ISNUMBER(AF46),AF46/10,$BL46),"")</f>
      </c>
      <c r="BO46" s="57">
        <f>IF($AP46="F",IF(ISNUMBER(AG46),AG46/10,$BL46),"")</f>
      </c>
      <c r="BP46" s="57">
        <f>IF($AP46="F",IF(ISNUMBER(AH46),AH46/10,$BL46),"")</f>
      </c>
      <c r="BQ46" s="57">
        <f>IF($AP46="F",IF(ISNUMBER(AI46),AI46/10,$BL46),"")</f>
      </c>
      <c r="BR46" s="58">
        <f>IF(AP46="F",TEXT(AQ46*100,"00000"),"")</f>
      </c>
      <c r="BS46" s="58">
        <f>IF(AP46="F",TEXT(AM46*100,"0000"),"")</f>
      </c>
      <c r="BT46" s="58">
        <f>IF(AP46="F",TEXT(AJ46*100,"0000"),"")</f>
      </c>
      <c r="BU46" s="58">
        <f>IF(AP46="F",TEXT(SUM($BM46:$BQ46)*100,"0000"),"")</f>
      </c>
      <c r="BV46" s="58">
        <f>IF(AP46="F",TEXT((SUM($BM46:$BQ46)-SMALL($BM46:$BQ46,1))*100,"0000"),"")</f>
      </c>
      <c r="BW46" s="58">
        <f>IF(AP46="F",TEXT((SUM($BM46:$BQ46)-SMALL($BM46:$BQ46,1)-SMALL($BM46:$BQ46,2))*100,"0000"),"")</f>
      </c>
      <c r="BX46" s="58">
        <f>IF(AP46="F",TEXT((SUM($BM46:$BQ46)-SMALL($BM46:$BQ46,1)-SMALL($BM46:$BQ46,2)-SMALL($BM46:$BQ46,3))*100,"0000"),"")</f>
      </c>
      <c r="BY46" s="58">
        <f>IF(AP46="F",TEXT((SUM($BM46:$BQ46)-SMALL($BM46:$BQ46,1)-SMALL($BM46:$BQ46,2)-SMALL($BM46:$BQ46,3)-SMALL($BM46:$BQ46,4))*100,"0000"),"")</f>
      </c>
      <c r="BZ46" s="59">
        <f>IF(OR(AND(K46="C",MAX(Z46,AK46)&gt;6),AND(K46="D",MAX(Z46,AK46)&gt;4),AND(K46="E",MAX(Z46,AK46)&gt;2.5),AND(K46="F",MAX(Z46,AK46)&gt;1.5)),"KO","")</f>
      </c>
      <c r="CA46" s="60">
        <f>IF(AND(COUNT(L46:P46)&gt;0,OR(ISBLANK(K46),K46&lt;&gt;CO46)),"S","")</f>
      </c>
      <c r="CB46" s="61">
        <f>IF(CE46="x",IF(CC46&lt;=0,CD46,200-CC46),"")</f>
        <v>2</v>
      </c>
      <c r="CC46" s="62"/>
      <c r="CD46" s="63">
        <v>2</v>
      </c>
      <c r="CE46" s="64" t="s">
        <v>104</v>
      </c>
      <c r="CF46" s="65">
        <f>IF(CM46&gt;=1992,"Ž","")</f>
      </c>
      <c r="CG46"/>
      <c r="CH46"/>
      <c r="CI46"/>
      <c r="CJ46"/>
      <c r="CK46"/>
      <c r="CL46"/>
      <c r="CM46"/>
      <c r="CN46"/>
      <c r="CO46"/>
      <c r="CP46" s="69"/>
      <c r="CQ46" s="22" t="s">
        <v>102</v>
      </c>
      <c r="CS46" s="6">
        <f>VLOOKUP($F46,pomdr!$A$1:$I$38,CS$5,0)</f>
        <v>0</v>
      </c>
      <c r="CT46" s="6">
        <f>VLOOKUP($F46,pomdr!$A$1:$I$38,CT$5,0)</f>
        <v>0</v>
      </c>
      <c r="CU46" s="6">
        <f>VLOOKUP($F46,pomdr!$A$1:$I$38,CU$5,0)</f>
        <v>0</v>
      </c>
      <c r="CV46" s="6">
        <f>VLOOKUP($F46,pomdr!$A$1:$I$38,CV$5,0)</f>
        <v>0</v>
      </c>
      <c r="CW46" s="6">
        <f>VLOOKUP($F46,pomdr!$A$1:$I$38,CW$5,0)</f>
        <v>0</v>
      </c>
      <c r="CX46" s="6">
        <f>VLOOKUP($F46,pomdr!$A$1:$I$38,CX$5,0)</f>
        <v>0</v>
      </c>
      <c r="CY46" s="6">
        <f>VLOOKUP($F46,pomdr!$A$1:$I$38,CY$5,0)</f>
        <v>0</v>
      </c>
      <c r="CZ46" s="6">
        <f>VLOOKUP($F46,pomdr!$A$1:$I$38,CZ$5,0)</f>
        <v>0</v>
      </c>
      <c r="DA46" s="6">
        <f>VLOOKUP($F46,pomdr!$A$1:$I$38,DA$5,0)</f>
        <v>0</v>
      </c>
    </row>
    <row r="47" spans="1:10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 s="56">
        <f>IF(SUM(L47:P47)=0,0,ROUND(AVERAGE(L47:P47)/10,2))</f>
        <v>0</v>
      </c>
      <c r="AS47" s="57">
        <f>IF(ISNUMBER(L47),L47/10,$AR47)</f>
        <v>0</v>
      </c>
      <c r="AT47" s="57">
        <f>IF(ISNUMBER(M47),M47/10,$AR47)</f>
        <v>0</v>
      </c>
      <c r="AU47" s="57">
        <f>IF(ISNUMBER(N47),N47/10,$AR47)</f>
        <v>0</v>
      </c>
      <c r="AV47" s="57">
        <f>IF(ISNUMBER(O47),O47/10,$AR47)</f>
        <v>0</v>
      </c>
      <c r="AW47" s="57">
        <f>IF(ISNUMBER(P47),P47/10,$AR47)</f>
        <v>0</v>
      </c>
      <c r="AX47" s="56">
        <f>IF(SUM(T47:X47)=0,0,ROUND(AVERAGE(T47:X47)/10,2))</f>
        <v>0</v>
      </c>
      <c r="AY47" s="57">
        <f>IF(ISNUMBER(T47),T47/10,$AX47)</f>
        <v>0</v>
      </c>
      <c r="AZ47" s="57">
        <f>IF(ISNUMBER(U47),U47/10,$AX47)</f>
        <v>0</v>
      </c>
      <c r="BA47" s="57">
        <f>IF(ISNUMBER(V47),V47/10,$AX47)</f>
        <v>0</v>
      </c>
      <c r="BB47" s="57">
        <f>IF(ISNUMBER(W47),W47/10,$AX47)</f>
        <v>0</v>
      </c>
      <c r="BC47" s="57">
        <f>IF(ISNUMBER(X47),X47/10,$AX47)</f>
        <v>0</v>
      </c>
      <c r="BD47" s="58" t="str">
        <f>TEXT(AC47*100,"0000")</f>
        <v>0000</v>
      </c>
      <c r="BE47" s="58" t="str">
        <f>TEXT(AB47*100,"0000")</f>
        <v>0000</v>
      </c>
      <c r="BF47" s="58" t="str">
        <f>TEXT(Y47*100,"0000")</f>
        <v>0000</v>
      </c>
      <c r="BG47" s="58" t="str">
        <f>TEXT(SUM($AY47:$BC47)*100,"0000")</f>
        <v>0000</v>
      </c>
      <c r="BH47" s="58" t="str">
        <f>TEXT((SUM($AY47:$BC47)-SMALL($AY47:$BC47,1))*100,"0000")</f>
        <v>0000</v>
      </c>
      <c r="BI47" s="58" t="str">
        <f>TEXT((SUM($AY47:$BC47)-SMALL($AY47:$BC47,1)-SMALL($AY47:$BC47,2))*100,"0000")</f>
        <v>0000</v>
      </c>
      <c r="BJ47" s="58" t="str">
        <f>TEXT((SUM($AY47:$BC47)-SMALL($AY47:$BC47,1)-SMALL($AY47:$BC47,2)-SMALL($AY47:$BC47,3))*100,"0000")</f>
        <v>0000</v>
      </c>
      <c r="BK47" s="58" t="str">
        <f>TEXT((SUM($AY47:$BC47)-SMALL($AY47:$BC47,1)-SMALL($AY47:$BC47,2)-SMALL($AY47:$BC47,3)-SMALL($AY47:$BC47,4))*100,"0000")</f>
        <v>0000</v>
      </c>
      <c r="BL47" s="56">
        <f>IF(AP47="F",IF(SUM(AE47:AI47)=0,0,ROUND(AVERAGE(AE47:AI47)/10,2)),"")</f>
      </c>
      <c r="BM47" s="57">
        <f>IF($AP47="F",IF(ISNUMBER(AE47),AE47/10,$BL47),"")</f>
      </c>
      <c r="BN47" s="57">
        <f>IF($AP47="F",IF(ISNUMBER(AF47),AF47/10,$BL47),"")</f>
      </c>
      <c r="BO47" s="57">
        <f>IF($AP47="F",IF(ISNUMBER(AG47),AG47/10,$BL47),"")</f>
      </c>
      <c r="BP47" s="57">
        <f>IF($AP47="F",IF(ISNUMBER(AH47),AH47/10,$BL47),"")</f>
      </c>
      <c r="BQ47" s="57">
        <f>IF($AP47="F",IF(ISNUMBER(AI47),AI47/10,$BL47),"")</f>
      </c>
      <c r="BR47" s="58">
        <f>IF(AP47="F",TEXT(AQ47*100,"00000"),"")</f>
      </c>
      <c r="BS47" s="58">
        <f>IF(AP47="F",TEXT(AM47*100,"0000"),"")</f>
      </c>
      <c r="BT47" s="58">
        <f>IF(AP47="F",TEXT(AJ47*100,"0000"),"")</f>
      </c>
      <c r="BU47" s="58">
        <f>IF(AP47="F",TEXT(SUM($BM47:$BQ47)*100,"0000"),"")</f>
      </c>
      <c r="BV47" s="58">
        <f>IF(AP47="F",TEXT((SUM($BM47:$BQ47)-SMALL($BM47:$BQ47,1))*100,"0000"),"")</f>
      </c>
      <c r="BW47" s="58">
        <f>IF(AP47="F",TEXT((SUM($BM47:$BQ47)-SMALL($BM47:$BQ47,1)-SMALL($BM47:$BQ47,2))*100,"0000"),"")</f>
      </c>
      <c r="BX47" s="58">
        <f>IF(AP47="F",TEXT((SUM($BM47:$BQ47)-SMALL($BM47:$BQ47,1)-SMALL($BM47:$BQ47,2)-SMALL($BM47:$BQ47,3))*100,"0000"),"")</f>
      </c>
      <c r="BY47" s="58">
        <f>IF(AP47="F",TEXT((SUM($BM47:$BQ47)-SMALL($BM47:$BQ47,1)-SMALL($BM47:$BQ47,2)-SMALL($BM47:$BQ47,3)-SMALL($BM47:$BQ47,4))*100,"0000"),"")</f>
      </c>
      <c r="BZ47" s="59">
        <f>IF(OR(AND(K47="C",MAX(Z47,AK47)&gt;6),AND(K47="D",MAX(Z47,AK47)&gt;4),AND(K47="E",MAX(Z47,AK47)&gt;2.5),AND(K47="F",MAX(Z47,AK47)&gt;1.5)),"KO","")</f>
      </c>
      <c r="CA47" s="60">
        <f>IF(AND(COUNT(L47:P47)&gt;0,OR(ISBLANK(K47),K47&lt;&gt;CO47)),"S","")</f>
      </c>
      <c r="CB47" s="61">
        <f>IF(CE47="x",IF(CC47&lt;=0,CD47,200-CC47),"")</f>
        <v>12</v>
      </c>
      <c r="CC47" s="62"/>
      <c r="CD47" s="63">
        <v>12</v>
      </c>
      <c r="CE47" s="64" t="s">
        <v>104</v>
      </c>
      <c r="CF47" s="65">
        <f>IF(CM47&gt;=1992,"Ž","")</f>
      </c>
      <c r="CG47"/>
      <c r="CH47"/>
      <c r="CI47"/>
      <c r="CJ47"/>
      <c r="CK47"/>
      <c r="CL47"/>
      <c r="CM47"/>
      <c r="CN47"/>
      <c r="CO47"/>
      <c r="CP47" s="69"/>
      <c r="CQ47" s="22" t="s">
        <v>102</v>
      </c>
      <c r="CS47" s="6">
        <f>VLOOKUP($F47,pomdr!$A$1:$I$38,CS$5,0)</f>
        <v>0</v>
      </c>
      <c r="CT47" s="6">
        <f>VLOOKUP($F47,pomdr!$A$1:$I$38,CT$5,0)</f>
        <v>0</v>
      </c>
      <c r="CU47" s="6">
        <f>VLOOKUP($F47,pomdr!$A$1:$I$38,CU$5,0)</f>
        <v>0</v>
      </c>
      <c r="CV47" s="6">
        <f>VLOOKUP($F47,pomdr!$A$1:$I$38,CV$5,0)</f>
        <v>0</v>
      </c>
      <c r="CW47" s="6">
        <f>VLOOKUP($F47,pomdr!$A$1:$I$38,CW$5,0)</f>
        <v>0</v>
      </c>
      <c r="CX47" s="6">
        <f>VLOOKUP($F47,pomdr!$A$1:$I$38,CX$5,0)</f>
        <v>0</v>
      </c>
      <c r="CY47" s="6">
        <f>VLOOKUP($F47,pomdr!$A$1:$I$38,CY$5,0)</f>
        <v>0</v>
      </c>
      <c r="CZ47" s="6">
        <f>VLOOKUP($F47,pomdr!$A$1:$I$38,CZ$5,0)</f>
        <v>0</v>
      </c>
      <c r="DA47" s="6">
        <f>VLOOKUP($F47,pomdr!$A$1:$I$38,DA$5,0)</f>
        <v>0</v>
      </c>
    </row>
    <row r="48" spans="1:105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 s="56">
        <f>IF(SUM(L48:P48)=0,0,ROUND(AVERAGE(L48:P48)/10,2))</f>
        <v>0</v>
      </c>
      <c r="AS48" s="57">
        <f>IF(ISNUMBER(L48),L48/10,$AR48)</f>
        <v>0</v>
      </c>
      <c r="AT48" s="57">
        <f>IF(ISNUMBER(M48),M48/10,$AR48)</f>
        <v>0</v>
      </c>
      <c r="AU48" s="57">
        <f>IF(ISNUMBER(N48),N48/10,$AR48)</f>
        <v>0</v>
      </c>
      <c r="AV48" s="57">
        <f>IF(ISNUMBER(O48),O48/10,$AR48)</f>
        <v>0</v>
      </c>
      <c r="AW48" s="57">
        <f>IF(ISNUMBER(P48),P48/10,$AR48)</f>
        <v>0</v>
      </c>
      <c r="AX48" s="56">
        <f>IF(SUM(T48:X48)=0,0,ROUND(AVERAGE(T48:X48)/10,2))</f>
        <v>0</v>
      </c>
      <c r="AY48" s="57">
        <f>IF(ISNUMBER(T48),T48/10,$AX48)</f>
        <v>0</v>
      </c>
      <c r="AZ48" s="57">
        <f>IF(ISNUMBER(U48),U48/10,$AX48)</f>
        <v>0</v>
      </c>
      <c r="BA48" s="57">
        <f>IF(ISNUMBER(V48),V48/10,$AX48)</f>
        <v>0</v>
      </c>
      <c r="BB48" s="57">
        <f>IF(ISNUMBER(W48),W48/10,$AX48)</f>
        <v>0</v>
      </c>
      <c r="BC48" s="57">
        <f>IF(ISNUMBER(X48),X48/10,$AX48)</f>
        <v>0</v>
      </c>
      <c r="BD48" s="58" t="str">
        <f>TEXT(AC48*100,"0000")</f>
        <v>0000</v>
      </c>
      <c r="BE48" s="58" t="str">
        <f>TEXT(AB48*100,"0000")</f>
        <v>0000</v>
      </c>
      <c r="BF48" s="58" t="str">
        <f>TEXT(Y48*100,"0000")</f>
        <v>0000</v>
      </c>
      <c r="BG48" s="58" t="str">
        <f>TEXT(SUM($AY48:$BC48)*100,"0000")</f>
        <v>0000</v>
      </c>
      <c r="BH48" s="58" t="str">
        <f>TEXT((SUM($AY48:$BC48)-SMALL($AY48:$BC48,1))*100,"0000")</f>
        <v>0000</v>
      </c>
      <c r="BI48" s="58" t="str">
        <f>TEXT((SUM($AY48:$BC48)-SMALL($AY48:$BC48,1)-SMALL($AY48:$BC48,2))*100,"0000")</f>
        <v>0000</v>
      </c>
      <c r="BJ48" s="58" t="str">
        <f>TEXT((SUM($AY48:$BC48)-SMALL($AY48:$BC48,1)-SMALL($AY48:$BC48,2)-SMALL($AY48:$BC48,3))*100,"0000")</f>
        <v>0000</v>
      </c>
      <c r="BK48" s="58" t="str">
        <f>TEXT((SUM($AY48:$BC48)-SMALL($AY48:$BC48,1)-SMALL($AY48:$BC48,2)-SMALL($AY48:$BC48,3)-SMALL($AY48:$BC48,4))*100,"0000")</f>
        <v>0000</v>
      </c>
      <c r="BL48" s="56">
        <f>IF(AP48="F",IF(SUM(AE48:AI48)=0,0,ROUND(AVERAGE(AE48:AI48)/10,2)),"")</f>
      </c>
      <c r="BM48" s="57">
        <f>IF($AP48="F",IF(ISNUMBER(AE48),AE48/10,$BL48),"")</f>
      </c>
      <c r="BN48" s="57">
        <f>IF($AP48="F",IF(ISNUMBER(AF48),AF48/10,$BL48),"")</f>
      </c>
      <c r="BO48" s="57">
        <f>IF($AP48="F",IF(ISNUMBER(AG48),AG48/10,$BL48),"")</f>
      </c>
      <c r="BP48" s="57">
        <f>IF($AP48="F",IF(ISNUMBER(AH48),AH48/10,$BL48),"")</f>
      </c>
      <c r="BQ48" s="57">
        <f>IF($AP48="F",IF(ISNUMBER(AI48),AI48/10,$BL48),"")</f>
      </c>
      <c r="BR48" s="58">
        <f>IF(AP48="F",TEXT(AQ48*100,"00000"),"")</f>
      </c>
      <c r="BS48" s="58">
        <f>IF(AP48="F",TEXT(AM48*100,"0000"),"")</f>
      </c>
      <c r="BT48" s="58">
        <f>IF(AP48="F",TEXT(AJ48*100,"0000"),"")</f>
      </c>
      <c r="BU48" s="58">
        <f>IF(AP48="F",TEXT(SUM($BM48:$BQ48)*100,"0000"),"")</f>
      </c>
      <c r="BV48" s="58">
        <f>IF(AP48="F",TEXT((SUM($BM48:$BQ48)-SMALL($BM48:$BQ48,1))*100,"0000"),"")</f>
      </c>
      <c r="BW48" s="58">
        <f>IF(AP48="F",TEXT((SUM($BM48:$BQ48)-SMALL($BM48:$BQ48,1)-SMALL($BM48:$BQ48,2))*100,"0000"),"")</f>
      </c>
      <c r="BX48" s="58">
        <f>IF(AP48="F",TEXT((SUM($BM48:$BQ48)-SMALL($BM48:$BQ48,1)-SMALL($BM48:$BQ48,2)-SMALL($BM48:$BQ48,3))*100,"0000"),"")</f>
      </c>
      <c r="BY48" s="58">
        <f>IF(AP48="F",TEXT((SUM($BM48:$BQ48)-SMALL($BM48:$BQ48,1)-SMALL($BM48:$BQ48,2)-SMALL($BM48:$BQ48,3)-SMALL($BM48:$BQ48,4))*100,"0000"),"")</f>
      </c>
      <c r="BZ48" s="59">
        <f>IF(OR(AND(K48="C",MAX(Z48,AK48)&gt;6),AND(K48="D",MAX(Z48,AK48)&gt;4),AND(K48="E",MAX(Z48,AK48)&gt;2.5),AND(K48="F",MAX(Z48,AK48)&gt;1.5)),"KO","")</f>
      </c>
      <c r="CA48" s="60">
        <f>IF(AND(COUNT(L48:P48)&gt;0,OR(ISBLANK(K48),K48&lt;&gt;CO48)),"S","")</f>
      </c>
      <c r="CB48" s="61">
        <f>IF(CE48="x",IF(CC48&lt;=0,CD48,200-CC48),"")</f>
        <v>10</v>
      </c>
      <c r="CC48" s="62"/>
      <c r="CD48" s="63">
        <v>10</v>
      </c>
      <c r="CE48" s="64" t="s">
        <v>104</v>
      </c>
      <c r="CF48" s="65">
        <f>IF(CM48&gt;=1992,"Ž","")</f>
      </c>
      <c r="CG48"/>
      <c r="CH48"/>
      <c r="CI48"/>
      <c r="CJ48"/>
      <c r="CK48"/>
      <c r="CL48"/>
      <c r="CM48"/>
      <c r="CN48"/>
      <c r="CO48"/>
      <c r="CP48" s="69"/>
      <c r="CQ48" s="22" t="s">
        <v>102</v>
      </c>
      <c r="CS48" s="6">
        <f>VLOOKUP($F48,pomdr!$A$1:$I$38,CS$5,0)</f>
        <v>0</v>
      </c>
      <c r="CT48" s="6">
        <f>VLOOKUP($F48,pomdr!$A$1:$I$38,CT$5,0)</f>
        <v>0</v>
      </c>
      <c r="CU48" s="6">
        <f>VLOOKUP($F48,pomdr!$A$1:$I$38,CU$5,0)</f>
        <v>0</v>
      </c>
      <c r="CV48" s="6">
        <f>VLOOKUP($F48,pomdr!$A$1:$I$38,CV$5,0)</f>
        <v>0</v>
      </c>
      <c r="CW48" s="6">
        <f>VLOOKUP($F48,pomdr!$A$1:$I$38,CW$5,0)</f>
        <v>0</v>
      </c>
      <c r="CX48" s="6">
        <f>VLOOKUP($F48,pomdr!$A$1:$I$38,CX$5,0)</f>
        <v>0</v>
      </c>
      <c r="CY48" s="6">
        <f>VLOOKUP($F48,pomdr!$A$1:$I$38,CY$5,0)</f>
        <v>0</v>
      </c>
      <c r="CZ48" s="6">
        <f>VLOOKUP($F48,pomdr!$A$1:$I$38,CZ$5,0)</f>
        <v>0</v>
      </c>
      <c r="DA48" s="6">
        <f>VLOOKUP($F48,pomdr!$A$1:$I$38,DA$5,0)</f>
        <v>0</v>
      </c>
    </row>
    <row r="49" spans="1:105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 s="56">
        <f>IF(SUM(L49:P49)=0,0,ROUND(AVERAGE(L49:P49)/10,2))</f>
        <v>0</v>
      </c>
      <c r="AS49" s="57">
        <f>IF(ISNUMBER(L49),L49/10,$AR49)</f>
        <v>0</v>
      </c>
      <c r="AT49" s="57">
        <f>IF(ISNUMBER(M49),M49/10,$AR49)</f>
        <v>0</v>
      </c>
      <c r="AU49" s="57">
        <f>IF(ISNUMBER(N49),N49/10,$AR49)</f>
        <v>0</v>
      </c>
      <c r="AV49" s="57">
        <f>IF(ISNUMBER(O49),O49/10,$AR49)</f>
        <v>0</v>
      </c>
      <c r="AW49" s="57">
        <f>IF(ISNUMBER(P49),P49/10,$AR49)</f>
        <v>0</v>
      </c>
      <c r="AX49" s="56">
        <f>IF(SUM(T49:X49)=0,0,ROUND(AVERAGE(T49:X49)/10,2))</f>
        <v>0</v>
      </c>
      <c r="AY49" s="57">
        <f>IF(ISNUMBER(T49),T49/10,$AX49)</f>
        <v>0</v>
      </c>
      <c r="AZ49" s="57">
        <f>IF(ISNUMBER(U49),U49/10,$AX49)</f>
        <v>0</v>
      </c>
      <c r="BA49" s="57">
        <f>IF(ISNUMBER(V49),V49/10,$AX49)</f>
        <v>0</v>
      </c>
      <c r="BB49" s="57">
        <f>IF(ISNUMBER(W49),W49/10,$AX49)</f>
        <v>0</v>
      </c>
      <c r="BC49" s="57">
        <f>IF(ISNUMBER(X49),X49/10,$AX49)</f>
        <v>0</v>
      </c>
      <c r="BD49" s="58" t="str">
        <f>TEXT(AC49*100,"0000")</f>
        <v>0000</v>
      </c>
      <c r="BE49" s="58" t="str">
        <f>TEXT(AB49*100,"0000")</f>
        <v>0000</v>
      </c>
      <c r="BF49" s="58" t="str">
        <f>TEXT(Y49*100,"0000")</f>
        <v>0000</v>
      </c>
      <c r="BG49" s="58" t="str">
        <f>TEXT(SUM($AY49:$BC49)*100,"0000")</f>
        <v>0000</v>
      </c>
      <c r="BH49" s="58" t="str">
        <f>TEXT((SUM($AY49:$BC49)-SMALL($AY49:$BC49,1))*100,"0000")</f>
        <v>0000</v>
      </c>
      <c r="BI49" s="58" t="str">
        <f>TEXT((SUM($AY49:$BC49)-SMALL($AY49:$BC49,1)-SMALL($AY49:$BC49,2))*100,"0000")</f>
        <v>0000</v>
      </c>
      <c r="BJ49" s="58" t="str">
        <f>TEXT((SUM($AY49:$BC49)-SMALL($AY49:$BC49,1)-SMALL($AY49:$BC49,2)-SMALL($AY49:$BC49,3))*100,"0000")</f>
        <v>0000</v>
      </c>
      <c r="BK49" s="58" t="str">
        <f>TEXT((SUM($AY49:$BC49)-SMALL($AY49:$BC49,1)-SMALL($AY49:$BC49,2)-SMALL($AY49:$BC49,3)-SMALL($AY49:$BC49,4))*100,"0000")</f>
        <v>0000</v>
      </c>
      <c r="BL49" s="56">
        <f>IF(AP49="F",IF(SUM(AE49:AI49)=0,0,ROUND(AVERAGE(AE49:AI49)/10,2)),"")</f>
      </c>
      <c r="BM49" s="57">
        <f>IF($AP49="F",IF(ISNUMBER(AE49),AE49/10,$BL49),"")</f>
      </c>
      <c r="BN49" s="57">
        <f>IF($AP49="F",IF(ISNUMBER(AF49),AF49/10,$BL49),"")</f>
      </c>
      <c r="BO49" s="57">
        <f>IF($AP49="F",IF(ISNUMBER(AG49),AG49/10,$BL49),"")</f>
      </c>
      <c r="BP49" s="57">
        <f>IF($AP49="F",IF(ISNUMBER(AH49),AH49/10,$BL49),"")</f>
      </c>
      <c r="BQ49" s="57">
        <f>IF($AP49="F",IF(ISNUMBER(AI49),AI49/10,$BL49),"")</f>
      </c>
      <c r="BR49" s="58">
        <f>IF(AP49="F",TEXT(AQ49*100,"00000"),"")</f>
      </c>
      <c r="BS49" s="58">
        <f>IF(AP49="F",TEXT(AM49*100,"0000"),"")</f>
      </c>
      <c r="BT49" s="58">
        <f>IF(AP49="F",TEXT(AJ49*100,"0000"),"")</f>
      </c>
      <c r="BU49" s="58">
        <f>IF(AP49="F",TEXT(SUM($BM49:$BQ49)*100,"0000"),"")</f>
      </c>
      <c r="BV49" s="58">
        <f>IF(AP49="F",TEXT((SUM($BM49:$BQ49)-SMALL($BM49:$BQ49,1))*100,"0000"),"")</f>
      </c>
      <c r="BW49" s="58">
        <f>IF(AP49="F",TEXT((SUM($BM49:$BQ49)-SMALL($BM49:$BQ49,1)-SMALL($BM49:$BQ49,2))*100,"0000"),"")</f>
      </c>
      <c r="BX49" s="58">
        <f>IF(AP49="F",TEXT((SUM($BM49:$BQ49)-SMALL($BM49:$BQ49,1)-SMALL($BM49:$BQ49,2)-SMALL($BM49:$BQ49,3))*100,"0000"),"")</f>
      </c>
      <c r="BY49" s="58">
        <f>IF(AP49="F",TEXT((SUM($BM49:$BQ49)-SMALL($BM49:$BQ49,1)-SMALL($BM49:$BQ49,2)-SMALL($BM49:$BQ49,3)-SMALL($BM49:$BQ49,4))*100,"0000"),"")</f>
      </c>
      <c r="BZ49" s="59">
        <f>IF(OR(AND(K49="C",MAX(Z49,AK49)&gt;6),AND(K49="D",MAX(Z49,AK49)&gt;4),AND(K49="E",MAX(Z49,AK49)&gt;2.5),AND(K49="F",MAX(Z49,AK49)&gt;1.5)),"KO","")</f>
      </c>
      <c r="CA49" s="60">
        <f>IF(AND(COUNT(L49:P49)&gt;0,OR(ISBLANK(K49),K49&lt;&gt;CO49)),"S","")</f>
      </c>
      <c r="CB49" s="61">
        <f>IF(CE49="x",IF(CC49&lt;=0,CD49,200-CC49),"")</f>
        <v>7</v>
      </c>
      <c r="CC49" s="62"/>
      <c r="CD49" s="63">
        <v>7</v>
      </c>
      <c r="CE49" s="64" t="s">
        <v>104</v>
      </c>
      <c r="CF49" s="65">
        <f>IF(CM49&gt;=1992,"Ž","")</f>
      </c>
      <c r="CG49"/>
      <c r="CH49"/>
      <c r="CI49"/>
      <c r="CJ49"/>
      <c r="CK49"/>
      <c r="CL49"/>
      <c r="CM49"/>
      <c r="CN49"/>
      <c r="CO49"/>
      <c r="CP49" s="69"/>
      <c r="CQ49" s="22" t="s">
        <v>102</v>
      </c>
      <c r="CS49" s="6">
        <f>VLOOKUP($F49,pomdr!$A$1:$I$38,CS$5,0)</f>
        <v>0</v>
      </c>
      <c r="CT49" s="6">
        <f>VLOOKUP($F49,pomdr!$A$1:$I$38,CT$5,0)</f>
        <v>0</v>
      </c>
      <c r="CU49" s="6">
        <f>VLOOKUP($F49,pomdr!$A$1:$I$38,CU$5,0)</f>
        <v>0</v>
      </c>
      <c r="CV49" s="6">
        <f>VLOOKUP($F49,pomdr!$A$1:$I$38,CV$5,0)</f>
        <v>0</v>
      </c>
      <c r="CW49" s="6">
        <f>VLOOKUP($F49,pomdr!$A$1:$I$38,CW$5,0)</f>
        <v>0</v>
      </c>
      <c r="CX49" s="6">
        <f>VLOOKUP($F49,pomdr!$A$1:$I$38,CX$5,0)</f>
        <v>0</v>
      </c>
      <c r="CY49" s="6">
        <f>VLOOKUP($F49,pomdr!$A$1:$I$38,CY$5,0)</f>
        <v>0</v>
      </c>
      <c r="CZ49" s="6">
        <f>VLOOKUP($F49,pomdr!$A$1:$I$38,CZ$5,0)</f>
        <v>0</v>
      </c>
      <c r="DA49" s="6">
        <f>VLOOKUP($F49,pomdr!$A$1:$I$38,DA$5,0)</f>
        <v>0</v>
      </c>
    </row>
    <row r="50" spans="1:105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 s="56">
        <f>IF(SUM(L50:P50)=0,0,ROUND(AVERAGE(L50:P50)/10,2))</f>
        <v>0</v>
      </c>
      <c r="AS50" s="57">
        <f>IF(ISNUMBER(L50),L50/10,$AR50)</f>
        <v>0</v>
      </c>
      <c r="AT50" s="57">
        <f>IF(ISNUMBER(M50),M50/10,$AR50)</f>
        <v>0</v>
      </c>
      <c r="AU50" s="57">
        <f>IF(ISNUMBER(N50),N50/10,$AR50)</f>
        <v>0</v>
      </c>
      <c r="AV50" s="57">
        <f>IF(ISNUMBER(O50),O50/10,$AR50)</f>
        <v>0</v>
      </c>
      <c r="AW50" s="57">
        <f>IF(ISNUMBER(P50),P50/10,$AR50)</f>
        <v>0</v>
      </c>
      <c r="AX50" s="56">
        <f>IF(SUM(T50:X50)=0,0,ROUND(AVERAGE(T50:X50)/10,2))</f>
        <v>0</v>
      </c>
      <c r="AY50" s="57">
        <f>IF(ISNUMBER(T50),T50/10,$AX50)</f>
        <v>0</v>
      </c>
      <c r="AZ50" s="57">
        <f>IF(ISNUMBER(U50),U50/10,$AX50)</f>
        <v>0</v>
      </c>
      <c r="BA50" s="57">
        <f>IF(ISNUMBER(V50),V50/10,$AX50)</f>
        <v>0</v>
      </c>
      <c r="BB50" s="57">
        <f>IF(ISNUMBER(W50),W50/10,$AX50)</f>
        <v>0</v>
      </c>
      <c r="BC50" s="57">
        <f>IF(ISNUMBER(X50),X50/10,$AX50)</f>
        <v>0</v>
      </c>
      <c r="BD50" s="58" t="str">
        <f>TEXT(AC50*100,"0000")</f>
        <v>0000</v>
      </c>
      <c r="BE50" s="58" t="str">
        <f>TEXT(AB50*100,"0000")</f>
        <v>0000</v>
      </c>
      <c r="BF50" s="58" t="str">
        <f>TEXT(Y50*100,"0000")</f>
        <v>0000</v>
      </c>
      <c r="BG50" s="58" t="str">
        <f>TEXT(SUM($AY50:$BC50)*100,"0000")</f>
        <v>0000</v>
      </c>
      <c r="BH50" s="58" t="str">
        <f>TEXT((SUM($AY50:$BC50)-SMALL($AY50:$BC50,1))*100,"0000")</f>
        <v>0000</v>
      </c>
      <c r="BI50" s="58" t="str">
        <f>TEXT((SUM($AY50:$BC50)-SMALL($AY50:$BC50,1)-SMALL($AY50:$BC50,2))*100,"0000")</f>
        <v>0000</v>
      </c>
      <c r="BJ50" s="58" t="str">
        <f>TEXT((SUM($AY50:$BC50)-SMALL($AY50:$BC50,1)-SMALL($AY50:$BC50,2)-SMALL($AY50:$BC50,3))*100,"0000")</f>
        <v>0000</v>
      </c>
      <c r="BK50" s="58" t="str">
        <f>TEXT((SUM($AY50:$BC50)-SMALL($AY50:$BC50,1)-SMALL($AY50:$BC50,2)-SMALL($AY50:$BC50,3)-SMALL($AY50:$BC50,4))*100,"0000")</f>
        <v>0000</v>
      </c>
      <c r="BL50" s="56">
        <f>IF(AP50="F",IF(SUM(AE50:AI50)=0,0,ROUND(AVERAGE(AE50:AI50)/10,2)),"")</f>
      </c>
      <c r="BM50" s="57">
        <f>IF($AP50="F",IF(ISNUMBER(AE50),AE50/10,$BL50),"")</f>
      </c>
      <c r="BN50" s="57">
        <f>IF($AP50="F",IF(ISNUMBER(AF50),AF50/10,$BL50),"")</f>
      </c>
      <c r="BO50" s="57">
        <f>IF($AP50="F",IF(ISNUMBER(AG50),AG50/10,$BL50),"")</f>
      </c>
      <c r="BP50" s="57">
        <f>IF($AP50="F",IF(ISNUMBER(AH50),AH50/10,$BL50),"")</f>
      </c>
      <c r="BQ50" s="57">
        <f>IF($AP50="F",IF(ISNUMBER(AI50),AI50/10,$BL50),"")</f>
      </c>
      <c r="BR50" s="58">
        <f>IF(AP50="F",TEXT(AQ50*100,"00000"),"")</f>
      </c>
      <c r="BS50" s="58">
        <f>IF(AP50="F",TEXT(AM50*100,"0000"),"")</f>
      </c>
      <c r="BT50" s="58">
        <f>IF(AP50="F",TEXT(AJ50*100,"0000"),"")</f>
      </c>
      <c r="BU50" s="58">
        <f>IF(AP50="F",TEXT(SUM($BM50:$BQ50)*100,"0000"),"")</f>
      </c>
      <c r="BV50" s="58">
        <f>IF(AP50="F",TEXT((SUM($BM50:$BQ50)-SMALL($BM50:$BQ50,1))*100,"0000"),"")</f>
      </c>
      <c r="BW50" s="58">
        <f>IF(AP50="F",TEXT((SUM($BM50:$BQ50)-SMALL($BM50:$BQ50,1)-SMALL($BM50:$BQ50,2))*100,"0000"),"")</f>
      </c>
      <c r="BX50" s="58">
        <f>IF(AP50="F",TEXT((SUM($BM50:$BQ50)-SMALL($BM50:$BQ50,1)-SMALL($BM50:$BQ50,2)-SMALL($BM50:$BQ50,3))*100,"0000"),"")</f>
      </c>
      <c r="BY50" s="58">
        <f>IF(AP50="F",TEXT((SUM($BM50:$BQ50)-SMALL($BM50:$BQ50,1)-SMALL($BM50:$BQ50,2)-SMALL($BM50:$BQ50,3)-SMALL($BM50:$BQ50,4))*100,"0000"),"")</f>
      </c>
      <c r="BZ50" s="59">
        <f>IF(OR(AND(K50="C",MAX(Z50,AK50)&gt;6),AND(K50="D",MAX(Z50,AK50)&gt;4),AND(K50="E",MAX(Z50,AK50)&gt;2.5),AND(K50="F",MAX(Z50,AK50)&gt;1.5)),"KO","")</f>
      </c>
      <c r="CA50" s="60">
        <f>IF(AND(COUNT(L50:P50)&gt;0,OR(ISBLANK(K50),K50&lt;&gt;CO50)),"S","")</f>
      </c>
      <c r="CB50" s="61">
        <f>IF(CE50="x",IF(CC50&lt;=0,CD50,200-CC50),"")</f>
        <v>11</v>
      </c>
      <c r="CC50" s="62"/>
      <c r="CD50" s="63">
        <v>11</v>
      </c>
      <c r="CE50" s="64" t="s">
        <v>104</v>
      </c>
      <c r="CF50" s="65">
        <f>IF(CM50&gt;=1992,"Ž","")</f>
      </c>
      <c r="CG50"/>
      <c r="CH50"/>
      <c r="CI50"/>
      <c r="CJ50"/>
      <c r="CK50"/>
      <c r="CL50"/>
      <c r="CM50"/>
      <c r="CN50"/>
      <c r="CO50"/>
      <c r="CP50" s="69"/>
      <c r="CQ50" s="22" t="s">
        <v>102</v>
      </c>
      <c r="CS50" s="6">
        <f>VLOOKUP($F50,pomdr!$A$1:$I$38,CS$5,0)</f>
        <v>0</v>
      </c>
      <c r="CT50" s="6">
        <f>VLOOKUP($F50,pomdr!$A$1:$I$38,CT$5,0)</f>
        <v>0</v>
      </c>
      <c r="CU50" s="6">
        <f>VLOOKUP($F50,pomdr!$A$1:$I$38,CU$5,0)</f>
        <v>0</v>
      </c>
      <c r="CV50" s="6">
        <f>VLOOKUP($F50,pomdr!$A$1:$I$38,CV$5,0)</f>
        <v>0</v>
      </c>
      <c r="CW50" s="6">
        <f>VLOOKUP($F50,pomdr!$A$1:$I$38,CW$5,0)</f>
        <v>0</v>
      </c>
      <c r="CX50" s="6">
        <f>VLOOKUP($F50,pomdr!$A$1:$I$38,CX$5,0)</f>
        <v>0</v>
      </c>
      <c r="CY50" s="6">
        <f>VLOOKUP($F50,pomdr!$A$1:$I$38,CY$5,0)</f>
        <v>0</v>
      </c>
      <c r="CZ50" s="6">
        <f>VLOOKUP($F50,pomdr!$A$1:$I$38,CZ$5,0)</f>
        <v>0</v>
      </c>
      <c r="DA50" s="6">
        <f>VLOOKUP($F50,pomdr!$A$1:$I$38,DA$5,0)</f>
        <v>0</v>
      </c>
    </row>
    <row r="51" spans="1:105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 s="56">
        <f>IF(SUM(L51:P51)=0,0,ROUND(AVERAGE(L51:P51)/10,2))</f>
        <v>0</v>
      </c>
      <c r="AS51" s="57">
        <f>IF(ISNUMBER(L51),L51/10,$AR51)</f>
        <v>0</v>
      </c>
      <c r="AT51" s="57">
        <f>IF(ISNUMBER(M51),M51/10,$AR51)</f>
        <v>0</v>
      </c>
      <c r="AU51" s="57">
        <f>IF(ISNUMBER(N51),N51/10,$AR51)</f>
        <v>0</v>
      </c>
      <c r="AV51" s="57">
        <f>IF(ISNUMBER(O51),O51/10,$AR51)</f>
        <v>0</v>
      </c>
      <c r="AW51" s="57">
        <f>IF(ISNUMBER(P51),P51/10,$AR51)</f>
        <v>0</v>
      </c>
      <c r="AX51" s="56">
        <f>IF(SUM(T51:X51)=0,0,ROUND(AVERAGE(T51:X51)/10,2))</f>
        <v>0</v>
      </c>
      <c r="AY51" s="57">
        <f>IF(ISNUMBER(T51),T51/10,$AX51)</f>
        <v>0</v>
      </c>
      <c r="AZ51" s="57">
        <f>IF(ISNUMBER(U51),U51/10,$AX51)</f>
        <v>0</v>
      </c>
      <c r="BA51" s="57">
        <f>IF(ISNUMBER(V51),V51/10,$AX51)</f>
        <v>0</v>
      </c>
      <c r="BB51" s="57">
        <f>IF(ISNUMBER(W51),W51/10,$AX51)</f>
        <v>0</v>
      </c>
      <c r="BC51" s="57">
        <f>IF(ISNUMBER(X51),X51/10,$AX51)</f>
        <v>0</v>
      </c>
      <c r="BD51" s="58" t="str">
        <f>TEXT(AC51*100,"0000")</f>
        <v>0000</v>
      </c>
      <c r="BE51" s="58" t="str">
        <f>TEXT(AB51*100,"0000")</f>
        <v>0000</v>
      </c>
      <c r="BF51" s="58" t="str">
        <f>TEXT(Y51*100,"0000")</f>
        <v>0000</v>
      </c>
      <c r="BG51" s="58" t="str">
        <f>TEXT(SUM($AY51:$BC51)*100,"0000")</f>
        <v>0000</v>
      </c>
      <c r="BH51" s="58" t="str">
        <f>TEXT((SUM($AY51:$BC51)-SMALL($AY51:$BC51,1))*100,"0000")</f>
        <v>0000</v>
      </c>
      <c r="BI51" s="58" t="str">
        <f>TEXT((SUM($AY51:$BC51)-SMALL($AY51:$BC51,1)-SMALL($AY51:$BC51,2))*100,"0000")</f>
        <v>0000</v>
      </c>
      <c r="BJ51" s="58" t="str">
        <f>TEXT((SUM($AY51:$BC51)-SMALL($AY51:$BC51,1)-SMALL($AY51:$BC51,2)-SMALL($AY51:$BC51,3))*100,"0000")</f>
        <v>0000</v>
      </c>
      <c r="BK51" s="58" t="str">
        <f>TEXT((SUM($AY51:$BC51)-SMALL($AY51:$BC51,1)-SMALL($AY51:$BC51,2)-SMALL($AY51:$BC51,3)-SMALL($AY51:$BC51,4))*100,"0000")</f>
        <v>0000</v>
      </c>
      <c r="BL51" s="56">
        <f>IF(AP51="F",IF(SUM(AE51:AI51)=0,0,ROUND(AVERAGE(AE51:AI51)/10,2)),"")</f>
      </c>
      <c r="BM51" s="57">
        <f>IF($AP51="F",IF(ISNUMBER(AE51),AE51/10,$BL51),"")</f>
      </c>
      <c r="BN51" s="57">
        <f>IF($AP51="F",IF(ISNUMBER(AF51),AF51/10,$BL51),"")</f>
      </c>
      <c r="BO51" s="57">
        <f>IF($AP51="F",IF(ISNUMBER(AG51),AG51/10,$BL51),"")</f>
      </c>
      <c r="BP51" s="57">
        <f>IF($AP51="F",IF(ISNUMBER(AH51),AH51/10,$BL51),"")</f>
      </c>
      <c r="BQ51" s="57">
        <f>IF($AP51="F",IF(ISNUMBER(AI51),AI51/10,$BL51),"")</f>
      </c>
      <c r="BR51" s="58">
        <f>IF(AP51="F",TEXT(AQ51*100,"00000"),"")</f>
      </c>
      <c r="BS51" s="58">
        <f>IF(AP51="F",TEXT(AM51*100,"0000"),"")</f>
      </c>
      <c r="BT51" s="58">
        <f>IF(AP51="F",TEXT(AJ51*100,"0000"),"")</f>
      </c>
      <c r="BU51" s="58">
        <f>IF(AP51="F",TEXT(SUM($BM51:$BQ51)*100,"0000"),"")</f>
      </c>
      <c r="BV51" s="58">
        <f>IF(AP51="F",TEXT((SUM($BM51:$BQ51)-SMALL($BM51:$BQ51,1))*100,"0000"),"")</f>
      </c>
      <c r="BW51" s="58">
        <f>IF(AP51="F",TEXT((SUM($BM51:$BQ51)-SMALL($BM51:$BQ51,1)-SMALL($BM51:$BQ51,2))*100,"0000"),"")</f>
      </c>
      <c r="BX51" s="58">
        <f>IF(AP51="F",TEXT((SUM($BM51:$BQ51)-SMALL($BM51:$BQ51,1)-SMALL($BM51:$BQ51,2)-SMALL($BM51:$BQ51,3))*100,"0000"),"")</f>
      </c>
      <c r="BY51" s="58">
        <f>IF(AP51="F",TEXT((SUM($BM51:$BQ51)-SMALL($BM51:$BQ51,1)-SMALL($BM51:$BQ51,2)-SMALL($BM51:$BQ51,3)-SMALL($BM51:$BQ51,4))*100,"0000"),"")</f>
      </c>
      <c r="BZ51" s="59">
        <f>IF(OR(AND(K51="C",MAX(Z51,AK51)&gt;6),AND(K51="D",MAX(Z51,AK51)&gt;4),AND(K51="E",MAX(Z51,AK51)&gt;2.5),AND(K51="F",MAX(Z51,AK51)&gt;1.5)),"KO","")</f>
      </c>
      <c r="CA51" s="60">
        <f>IF(AND(COUNT(L51:P51)&gt;0,OR(ISBLANK(K51),K51&lt;&gt;CO51)),"S","")</f>
      </c>
      <c r="CB51" s="61">
        <f>IF(CE51="x",IF(CC51&lt;=0,CD51,200-CC51),"")</f>
        <v>6</v>
      </c>
      <c r="CC51" s="62"/>
      <c r="CD51" s="63">
        <v>6</v>
      </c>
      <c r="CE51" s="64" t="s">
        <v>104</v>
      </c>
      <c r="CF51" s="65">
        <f>IF(CM51&gt;=1992,"Ž","")</f>
      </c>
      <c r="CG51"/>
      <c r="CH51"/>
      <c r="CI51"/>
      <c r="CJ51"/>
      <c r="CK51"/>
      <c r="CL51"/>
      <c r="CM51"/>
      <c r="CN51"/>
      <c r="CO51"/>
      <c r="CP51" s="69"/>
      <c r="CQ51" s="22" t="s">
        <v>102</v>
      </c>
      <c r="CS51" s="6">
        <f>VLOOKUP($F51,pomdr!$A$1:$I$38,CS$5,0)</f>
        <v>0</v>
      </c>
      <c r="CT51" s="6">
        <f>VLOOKUP($F51,pomdr!$A$1:$I$38,CT$5,0)</f>
        <v>0</v>
      </c>
      <c r="CU51" s="6">
        <f>VLOOKUP($F51,pomdr!$A$1:$I$38,CU$5,0)</f>
        <v>0</v>
      </c>
      <c r="CV51" s="6">
        <f>VLOOKUP($F51,pomdr!$A$1:$I$38,CV$5,0)</f>
        <v>0</v>
      </c>
      <c r="CW51" s="6">
        <f>VLOOKUP($F51,pomdr!$A$1:$I$38,CW$5,0)</f>
        <v>0</v>
      </c>
      <c r="CX51" s="6">
        <f>VLOOKUP($F51,pomdr!$A$1:$I$38,CX$5,0)</f>
        <v>0</v>
      </c>
      <c r="CY51" s="6">
        <f>VLOOKUP($F51,pomdr!$A$1:$I$38,CY$5,0)</f>
        <v>0</v>
      </c>
      <c r="CZ51" s="6">
        <f>VLOOKUP($F51,pomdr!$A$1:$I$38,CZ$5,0)</f>
        <v>0</v>
      </c>
      <c r="DA51" s="6">
        <f>VLOOKUP($F51,pomdr!$A$1:$I$38,DA$5,0)</f>
        <v>0</v>
      </c>
    </row>
    <row r="52" spans="1:105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 s="56">
        <f>IF(SUM(L52:P52)=0,0,ROUND(AVERAGE(L52:P52)/10,2))</f>
        <v>0</v>
      </c>
      <c r="AS52" s="57">
        <f>IF(ISNUMBER(L52),L52/10,$AR52)</f>
        <v>0</v>
      </c>
      <c r="AT52" s="57">
        <f>IF(ISNUMBER(M52),M52/10,$AR52)</f>
        <v>0</v>
      </c>
      <c r="AU52" s="57">
        <f>IF(ISNUMBER(N52),N52/10,$AR52)</f>
        <v>0</v>
      </c>
      <c r="AV52" s="57">
        <f>IF(ISNUMBER(O52),O52/10,$AR52)</f>
        <v>0</v>
      </c>
      <c r="AW52" s="57">
        <f>IF(ISNUMBER(P52),P52/10,$AR52)</f>
        <v>0</v>
      </c>
      <c r="AX52" s="56">
        <f>IF(SUM(T52:X52)=0,0,ROUND(AVERAGE(T52:X52)/10,2))</f>
        <v>0</v>
      </c>
      <c r="AY52" s="57">
        <f>IF(ISNUMBER(T52),T52/10,$AX52)</f>
        <v>0</v>
      </c>
      <c r="AZ52" s="57">
        <f>IF(ISNUMBER(U52),U52/10,$AX52)</f>
        <v>0</v>
      </c>
      <c r="BA52" s="57">
        <f>IF(ISNUMBER(V52),V52/10,$AX52)</f>
        <v>0</v>
      </c>
      <c r="BB52" s="57">
        <f>IF(ISNUMBER(W52),W52/10,$AX52)</f>
        <v>0</v>
      </c>
      <c r="BC52" s="57">
        <f>IF(ISNUMBER(X52),X52/10,$AX52)</f>
        <v>0</v>
      </c>
      <c r="BD52" s="58" t="str">
        <f>TEXT(AC52*100,"0000")</f>
        <v>0000</v>
      </c>
      <c r="BE52" s="58" t="str">
        <f>TEXT(AB52*100,"0000")</f>
        <v>0000</v>
      </c>
      <c r="BF52" s="58" t="str">
        <f>TEXT(Y52*100,"0000")</f>
        <v>0000</v>
      </c>
      <c r="BG52" s="58" t="str">
        <f>TEXT(SUM($AY52:$BC52)*100,"0000")</f>
        <v>0000</v>
      </c>
      <c r="BH52" s="58" t="str">
        <f>TEXT((SUM($AY52:$BC52)-SMALL($AY52:$BC52,1))*100,"0000")</f>
        <v>0000</v>
      </c>
      <c r="BI52" s="58" t="str">
        <f>TEXT((SUM($AY52:$BC52)-SMALL($AY52:$BC52,1)-SMALL($AY52:$BC52,2))*100,"0000")</f>
        <v>0000</v>
      </c>
      <c r="BJ52" s="58" t="str">
        <f>TEXT((SUM($AY52:$BC52)-SMALL($AY52:$BC52,1)-SMALL($AY52:$BC52,2)-SMALL($AY52:$BC52,3))*100,"0000")</f>
        <v>0000</v>
      </c>
      <c r="BK52" s="58" t="str">
        <f>TEXT((SUM($AY52:$BC52)-SMALL($AY52:$BC52,1)-SMALL($AY52:$BC52,2)-SMALL($AY52:$BC52,3)-SMALL($AY52:$BC52,4))*100,"0000")</f>
        <v>0000</v>
      </c>
      <c r="BL52" s="56">
        <f>IF(AP52="F",IF(SUM(AE52:AI52)=0,0,ROUND(AVERAGE(AE52:AI52)/10,2)),"")</f>
      </c>
      <c r="BM52" s="57">
        <f>IF($AP52="F",IF(ISNUMBER(AE52),AE52/10,$BL52),"")</f>
      </c>
      <c r="BN52" s="57">
        <f>IF($AP52="F",IF(ISNUMBER(AF52),AF52/10,$BL52),"")</f>
      </c>
      <c r="BO52" s="57">
        <f>IF($AP52="F",IF(ISNUMBER(AG52),AG52/10,$BL52),"")</f>
      </c>
      <c r="BP52" s="57">
        <f>IF($AP52="F",IF(ISNUMBER(AH52),AH52/10,$BL52),"")</f>
      </c>
      <c r="BQ52" s="57">
        <f>IF($AP52="F",IF(ISNUMBER(AI52),AI52/10,$BL52),"")</f>
      </c>
      <c r="BR52" s="58">
        <f>IF(AP52="F",TEXT(AQ52*100,"00000"),"")</f>
      </c>
      <c r="BS52" s="58">
        <f>IF(AP52="F",TEXT(AM52*100,"0000"),"")</f>
      </c>
      <c r="BT52" s="58">
        <f>IF(AP52="F",TEXT(AJ52*100,"0000"),"")</f>
      </c>
      <c r="BU52" s="58">
        <f>IF(AP52="F",TEXT(SUM($BM52:$BQ52)*100,"0000"),"")</f>
      </c>
      <c r="BV52" s="58">
        <f>IF(AP52="F",TEXT((SUM($BM52:$BQ52)-SMALL($BM52:$BQ52,1))*100,"0000"),"")</f>
      </c>
      <c r="BW52" s="58">
        <f>IF(AP52="F",TEXT((SUM($BM52:$BQ52)-SMALL($BM52:$BQ52,1)-SMALL($BM52:$BQ52,2))*100,"0000"),"")</f>
      </c>
      <c r="BX52" s="58">
        <f>IF(AP52="F",TEXT((SUM($BM52:$BQ52)-SMALL($BM52:$BQ52,1)-SMALL($BM52:$BQ52,2)-SMALL($BM52:$BQ52,3))*100,"0000"),"")</f>
      </c>
      <c r="BY52" s="58">
        <f>IF(AP52="F",TEXT((SUM($BM52:$BQ52)-SMALL($BM52:$BQ52,1)-SMALL($BM52:$BQ52,2)-SMALL($BM52:$BQ52,3)-SMALL($BM52:$BQ52,4))*100,"0000"),"")</f>
      </c>
      <c r="BZ52" s="59">
        <f>IF(OR(AND(K52="C",MAX(Z52,AK52)&gt;6),AND(K52="D",MAX(Z52,AK52)&gt;4),AND(K52="E",MAX(Z52,AK52)&gt;2.5),AND(K52="F",MAX(Z52,AK52)&gt;1.5)),"KO","")</f>
      </c>
      <c r="CA52" s="60">
        <f>IF(AND(COUNT(L52:P52)&gt;0,OR(ISBLANK(K52),K52&lt;&gt;CO52)),"S","")</f>
      </c>
      <c r="CB52" s="61">
        <f>IF(CE52="x",IF(CC52&lt;=0,CD52,200-CC52),"")</f>
        <v>3</v>
      </c>
      <c r="CC52" s="62"/>
      <c r="CD52" s="63">
        <v>3</v>
      </c>
      <c r="CE52" s="64" t="s">
        <v>104</v>
      </c>
      <c r="CF52" s="65">
        <f>IF(CM52&gt;=1992,"Ž","")</f>
      </c>
      <c r="CG52"/>
      <c r="CH52"/>
      <c r="CI52"/>
      <c r="CJ52"/>
      <c r="CK52"/>
      <c r="CL52"/>
      <c r="CM52"/>
      <c r="CN52"/>
      <c r="CO52"/>
      <c r="CP52" s="69"/>
      <c r="CQ52" s="22" t="s">
        <v>102</v>
      </c>
      <c r="CS52" s="6">
        <f>VLOOKUP($F52,pomdr!$A$1:$I$38,CS$5,0)</f>
        <v>0</v>
      </c>
      <c r="CT52" s="6">
        <f>VLOOKUP($F52,pomdr!$A$1:$I$38,CT$5,0)</f>
        <v>0</v>
      </c>
      <c r="CU52" s="6">
        <f>VLOOKUP($F52,pomdr!$A$1:$I$38,CU$5,0)</f>
        <v>0</v>
      </c>
      <c r="CV52" s="6">
        <f>VLOOKUP($F52,pomdr!$A$1:$I$38,CV$5,0)</f>
        <v>0</v>
      </c>
      <c r="CW52" s="6">
        <f>VLOOKUP($F52,pomdr!$A$1:$I$38,CW$5,0)</f>
        <v>0</v>
      </c>
      <c r="CX52" s="6">
        <f>VLOOKUP($F52,pomdr!$A$1:$I$38,CX$5,0)</f>
        <v>0</v>
      </c>
      <c r="CY52" s="6">
        <f>VLOOKUP($F52,pomdr!$A$1:$I$38,CY$5,0)</f>
        <v>0</v>
      </c>
      <c r="CZ52" s="6">
        <f>VLOOKUP($F52,pomdr!$A$1:$I$38,CZ$5,0)</f>
        <v>0</v>
      </c>
      <c r="DA52" s="6">
        <f>VLOOKUP($F52,pomdr!$A$1:$I$38,DA$5,0)</f>
        <v>0</v>
      </c>
    </row>
    <row r="53" spans="1:95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 s="56">
        <f>IF(SUM(L53:P53)=0,0,ROUND(AVERAGE(L53:P53)/10,2))</f>
        <v>0</v>
      </c>
      <c r="AS53" s="57">
        <f>IF(ISNUMBER(L53),L53/10,$AR53)</f>
        <v>0</v>
      </c>
      <c r="AT53" s="57">
        <f>IF(ISNUMBER(M53),M53/10,$AR53)</f>
        <v>0</v>
      </c>
      <c r="AU53" s="57">
        <f>IF(ISNUMBER(N53),N53/10,$AR53)</f>
        <v>0</v>
      </c>
      <c r="AV53" s="57">
        <f>IF(ISNUMBER(O53),O53/10,$AR53)</f>
        <v>0</v>
      </c>
      <c r="AW53" s="57">
        <f>IF(ISNUMBER(P53),P53/10,$AR53)</f>
        <v>0</v>
      </c>
      <c r="AX53" s="56">
        <f>IF(SUM(T53:X53)=0,0,ROUND(AVERAGE(T53:X53)/10,2))</f>
        <v>0</v>
      </c>
      <c r="AY53" s="57">
        <f>IF(ISNUMBER(T53),T53/10,$AX53)</f>
        <v>0</v>
      </c>
      <c r="AZ53" s="57">
        <f>IF(ISNUMBER(U53),U53/10,$AX53)</f>
        <v>0</v>
      </c>
      <c r="BA53" s="57">
        <f>IF(ISNUMBER(V53),V53/10,$AX53)</f>
        <v>0</v>
      </c>
      <c r="BB53" s="57">
        <f>IF(ISNUMBER(W53),W53/10,$AX53)</f>
        <v>0</v>
      </c>
      <c r="BC53" s="57">
        <f>IF(ISNUMBER(X53),X53/10,$AX53)</f>
        <v>0</v>
      </c>
      <c r="BD53" s="58" t="str">
        <f>TEXT(AC53*100,"0000")</f>
        <v>0000</v>
      </c>
      <c r="BE53" s="58" t="str">
        <f>TEXT(AB53*100,"0000")</f>
        <v>0000</v>
      </c>
      <c r="BF53" s="58" t="str">
        <f>TEXT(Y53*100,"0000")</f>
        <v>0000</v>
      </c>
      <c r="BG53" s="58" t="str">
        <f>TEXT(SUM($AY53:$BC53)*100,"0000")</f>
        <v>0000</v>
      </c>
      <c r="BH53" s="58" t="str">
        <f>TEXT((SUM($AY53:$BC53)-SMALL($AY53:$BC53,1))*100,"0000")</f>
        <v>0000</v>
      </c>
      <c r="BI53" s="58" t="str">
        <f>TEXT((SUM($AY53:$BC53)-SMALL($AY53:$BC53,1)-SMALL($AY53:$BC53,2))*100,"0000")</f>
        <v>0000</v>
      </c>
      <c r="BJ53" s="58" t="str">
        <f>TEXT((SUM($AY53:$BC53)-SMALL($AY53:$BC53,1)-SMALL($AY53:$BC53,2)-SMALL($AY53:$BC53,3))*100,"0000")</f>
        <v>0000</v>
      </c>
      <c r="BK53" s="58" t="str">
        <f>TEXT((SUM($AY53:$BC53)-SMALL($AY53:$BC53,1)-SMALL($AY53:$BC53,2)-SMALL($AY53:$BC53,3)-SMALL($AY53:$BC53,4))*100,"0000")</f>
        <v>0000</v>
      </c>
      <c r="BL53" s="56">
        <f>IF(AP53="F",IF(SUM(AE53:AI53)=0,0,ROUND(AVERAGE(AE53:AI53)/10,2)),"")</f>
      </c>
      <c r="BM53" s="57">
        <f>IF($AP53="F",IF(ISNUMBER(AE53),AE53/10,$BL53),"")</f>
      </c>
      <c r="BN53" s="57">
        <f>IF($AP53="F",IF(ISNUMBER(AF53),AF53/10,$BL53),"")</f>
      </c>
      <c r="BO53" s="57">
        <f>IF($AP53="F",IF(ISNUMBER(AG53),AG53/10,$BL53),"")</f>
      </c>
      <c r="BP53" s="57">
        <f>IF($AP53="F",IF(ISNUMBER(AH53),AH53/10,$BL53),"")</f>
      </c>
      <c r="BQ53" s="57">
        <f>IF($AP53="F",IF(ISNUMBER(AI53),AI53/10,$BL53),"")</f>
      </c>
      <c r="BR53" s="58">
        <f>IF(AP53="F",TEXT(AQ53*100,"00000"),"")</f>
      </c>
      <c r="BS53" s="58">
        <f>IF(AP53="F",TEXT(AM53*100,"0000"),"")</f>
      </c>
      <c r="BT53" s="58">
        <f>IF(AP53="F",TEXT(AJ53*100,"0000"),"")</f>
      </c>
      <c r="BU53" s="58">
        <f>IF(AP53="F",TEXT(SUM($BM53:$BQ53)*100,"0000"),"")</f>
      </c>
      <c r="BV53" s="58">
        <f>IF(AP53="F",TEXT((SUM($BM53:$BQ53)-SMALL($BM53:$BQ53,1))*100,"0000"),"")</f>
      </c>
      <c r="BW53" s="58">
        <f>IF(AP53="F",TEXT((SUM($BM53:$BQ53)-SMALL($BM53:$BQ53,1)-SMALL($BM53:$BQ53,2))*100,"0000"),"")</f>
      </c>
      <c r="BX53" s="58">
        <f>IF(AP53="F",TEXT((SUM($BM53:$BQ53)-SMALL($BM53:$BQ53,1)-SMALL($BM53:$BQ53,2)-SMALL($BM53:$BQ53,3))*100,"0000"),"")</f>
      </c>
      <c r="BY53" s="58">
        <f>IF(AP53="F",TEXT((SUM($BM53:$BQ53)-SMALL($BM53:$BQ53,1)-SMALL($BM53:$BQ53,2)-SMALL($BM53:$BQ53,3)-SMALL($BM53:$BQ53,4))*100,"0000"),"")</f>
      </c>
      <c r="BZ53" s="59">
        <f>IF(OR(AND(K53="C",MAX(Z53,AK53)&gt;6),AND(K53="D",MAX(Z53,AK53)&gt;4),AND(K53="E",MAX(Z53,AK53)&gt;2.5),AND(K53="F",MAX(Z53,AK53)&gt;1.5)),"KO","")</f>
      </c>
      <c r="CA53" s="60">
        <f>IF(AND(COUNT(L53:P53)&gt;0,OR(ISBLANK(K53),K53&lt;&gt;CO53)),"S","")</f>
      </c>
      <c r="CB53" s="61">
        <f>IF(CE53="x",IF(CC53&lt;=0,CD53,200-CC53),"")</f>
        <v>4</v>
      </c>
      <c r="CC53" s="62"/>
      <c r="CD53" s="63">
        <v>4</v>
      </c>
      <c r="CE53" s="64" t="s">
        <v>104</v>
      </c>
      <c r="CF53" s="65">
        <f>IF(CM53&gt;=1992,"Ž","")</f>
      </c>
      <c r="CG53"/>
      <c r="CH53"/>
      <c r="CI53"/>
      <c r="CJ53"/>
      <c r="CK53"/>
      <c r="CL53"/>
      <c r="CM53"/>
      <c r="CN53"/>
      <c r="CO53"/>
      <c r="CP53" s="69"/>
      <c r="CQ53" s="22" t="s">
        <v>102</v>
      </c>
    </row>
    <row r="54" spans="1:95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 s="56">
        <f>IF(SUM(L54:P54)=0,0,ROUND(AVERAGE(L54:P54)/10,2))</f>
        <v>0</v>
      </c>
      <c r="AS54" s="57">
        <f>IF(ISNUMBER(L54),L54/10,$AR54)</f>
        <v>0</v>
      </c>
      <c r="AT54" s="57">
        <f>IF(ISNUMBER(M54),M54/10,$AR54)</f>
        <v>0</v>
      </c>
      <c r="AU54" s="57">
        <f>IF(ISNUMBER(N54),N54/10,$AR54)</f>
        <v>0</v>
      </c>
      <c r="AV54" s="57">
        <f>IF(ISNUMBER(O54),O54/10,$AR54)</f>
        <v>0</v>
      </c>
      <c r="AW54" s="57">
        <f>IF(ISNUMBER(P54),P54/10,$AR54)</f>
        <v>0</v>
      </c>
      <c r="AX54" s="56">
        <f>IF(SUM(T54:X54)=0,0,ROUND(AVERAGE(T54:X54)/10,2))</f>
        <v>0</v>
      </c>
      <c r="AY54" s="57">
        <f>IF(ISNUMBER(T54),T54/10,$AX54)</f>
        <v>0</v>
      </c>
      <c r="AZ54" s="57">
        <f>IF(ISNUMBER(U54),U54/10,$AX54)</f>
        <v>0</v>
      </c>
      <c r="BA54" s="57">
        <f>IF(ISNUMBER(V54),V54/10,$AX54)</f>
        <v>0</v>
      </c>
      <c r="BB54" s="57">
        <f>IF(ISNUMBER(W54),W54/10,$AX54)</f>
        <v>0</v>
      </c>
      <c r="BC54" s="57">
        <f>IF(ISNUMBER(X54),X54/10,$AX54)</f>
        <v>0</v>
      </c>
      <c r="BD54" s="58" t="str">
        <f>TEXT(AC54*100,"0000")</f>
        <v>0000</v>
      </c>
      <c r="BE54" s="58" t="str">
        <f>TEXT(AB54*100,"0000")</f>
        <v>0000</v>
      </c>
      <c r="BF54" s="58" t="str">
        <f>TEXT(Y54*100,"0000")</f>
        <v>0000</v>
      </c>
      <c r="BG54" s="58" t="str">
        <f>TEXT(SUM($AY54:$BC54)*100,"0000")</f>
        <v>0000</v>
      </c>
      <c r="BH54" s="58" t="str">
        <f>TEXT((SUM($AY54:$BC54)-SMALL($AY54:$BC54,1))*100,"0000")</f>
        <v>0000</v>
      </c>
      <c r="BI54" s="58" t="str">
        <f>TEXT((SUM($AY54:$BC54)-SMALL($AY54:$BC54,1)-SMALL($AY54:$BC54,2))*100,"0000")</f>
        <v>0000</v>
      </c>
      <c r="BJ54" s="58" t="str">
        <f>TEXT((SUM($AY54:$BC54)-SMALL($AY54:$BC54,1)-SMALL($AY54:$BC54,2)-SMALL($AY54:$BC54,3))*100,"0000")</f>
        <v>0000</v>
      </c>
      <c r="BK54" s="58" t="str">
        <f>TEXT((SUM($AY54:$BC54)-SMALL($AY54:$BC54,1)-SMALL($AY54:$BC54,2)-SMALL($AY54:$BC54,3)-SMALL($AY54:$BC54,4))*100,"0000")</f>
        <v>0000</v>
      </c>
      <c r="BL54" s="56">
        <f>IF(AP54="F",IF(SUM(AE54:AI54)=0,0,ROUND(AVERAGE(AE54:AI54)/10,2)),"")</f>
      </c>
      <c r="BM54" s="57">
        <f>IF($AP54="F",IF(ISNUMBER(AE54),AE54/10,$BL54),"")</f>
      </c>
      <c r="BN54" s="57">
        <f>IF($AP54="F",IF(ISNUMBER(AF54),AF54/10,$BL54),"")</f>
      </c>
      <c r="BO54" s="57">
        <f>IF($AP54="F",IF(ISNUMBER(AG54),AG54/10,$BL54),"")</f>
      </c>
      <c r="BP54" s="57">
        <f>IF($AP54="F",IF(ISNUMBER(AH54),AH54/10,$BL54),"")</f>
      </c>
      <c r="BQ54" s="57">
        <f>IF($AP54="F",IF(ISNUMBER(AI54),AI54/10,$BL54),"")</f>
      </c>
      <c r="BR54" s="58">
        <f>IF(AP54="F",TEXT(AQ54*100,"00000"),"")</f>
      </c>
      <c r="BS54" s="58">
        <f>IF(AP54="F",TEXT(AM54*100,"0000"),"")</f>
      </c>
      <c r="BT54" s="58">
        <f>IF(AP54="F",TEXT(AJ54*100,"0000"),"")</f>
      </c>
      <c r="BU54" s="58">
        <f>IF(AP54="F",TEXT(SUM($BM54:$BQ54)*100,"0000"),"")</f>
      </c>
      <c r="BV54" s="58">
        <f>IF(AP54="F",TEXT((SUM($BM54:$BQ54)-SMALL($BM54:$BQ54,1))*100,"0000"),"")</f>
      </c>
      <c r="BW54" s="58">
        <f>IF(AP54="F",TEXT((SUM($BM54:$BQ54)-SMALL($BM54:$BQ54,1)-SMALL($BM54:$BQ54,2))*100,"0000"),"")</f>
      </c>
      <c r="BX54" s="58">
        <f>IF(AP54="F",TEXT((SUM($BM54:$BQ54)-SMALL($BM54:$BQ54,1)-SMALL($BM54:$BQ54,2)-SMALL($BM54:$BQ54,3))*100,"0000"),"")</f>
      </c>
      <c r="BY54" s="58">
        <f>IF(AP54="F",TEXT((SUM($BM54:$BQ54)-SMALL($BM54:$BQ54,1)-SMALL($BM54:$BQ54,2)-SMALL($BM54:$BQ54,3)-SMALL($BM54:$BQ54,4))*100,"0000"),"")</f>
      </c>
      <c r="BZ54" s="59">
        <f>IF(OR(AND(K54="C",MAX(Z54,AK54)&gt;6),AND(K54="D",MAX(Z54,AK54)&gt;4),AND(K54="E",MAX(Z54,AK54)&gt;2.5),AND(K54="F",MAX(Z54,AK54)&gt;1.5)),"KO","")</f>
      </c>
      <c r="CA54" s="60">
        <f>IF(AND(COUNT(L54:P54)&gt;0,OR(ISBLANK(K54),K54&lt;&gt;CO54)),"S","")</f>
      </c>
      <c r="CB54" s="61">
        <f>IF(CE54="x",IF(CC54&lt;=0,CD54,200-CC54),"")</f>
        <v>5</v>
      </c>
      <c r="CC54" s="62"/>
      <c r="CD54" s="63">
        <v>5</v>
      </c>
      <c r="CE54" s="64" t="s">
        <v>104</v>
      </c>
      <c r="CF54" s="65">
        <f>IF(CM54&gt;=1992,"Ž","")</f>
      </c>
      <c r="CG54"/>
      <c r="CH54"/>
      <c r="CI54"/>
      <c r="CJ54"/>
      <c r="CK54"/>
      <c r="CL54"/>
      <c r="CM54"/>
      <c r="CN54"/>
      <c r="CO54"/>
      <c r="CP54" s="69"/>
      <c r="CQ54" s="22" t="s">
        <v>102</v>
      </c>
    </row>
    <row r="55" spans="1:105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56">
        <f>IF(SUM(L55:P55)=0,0,ROUND(AVERAGE(L55:P55)/10,2))</f>
        <v>0</v>
      </c>
      <c r="AS55" s="57">
        <f>IF(ISNUMBER(L55),L55/10,$AR55)</f>
        <v>0</v>
      </c>
      <c r="AT55" s="57">
        <f>IF(ISNUMBER(M55),M55/10,$AR55)</f>
        <v>0</v>
      </c>
      <c r="AU55" s="57">
        <f>IF(ISNUMBER(N55),N55/10,$AR55)</f>
        <v>0</v>
      </c>
      <c r="AV55" s="57">
        <f>IF(ISNUMBER(O55),O55/10,$AR55)</f>
        <v>0</v>
      </c>
      <c r="AW55" s="57">
        <f>IF(ISNUMBER(P55),P55/10,$AR55)</f>
        <v>0</v>
      </c>
      <c r="AX55" s="56">
        <f>IF(SUM(T55:X55)=0,0,ROUND(AVERAGE(T55:X55)/10,2))</f>
        <v>0</v>
      </c>
      <c r="AY55" s="57">
        <f>IF(ISNUMBER(T55),T55/10,$AX55)</f>
        <v>0</v>
      </c>
      <c r="AZ55" s="57">
        <f>IF(ISNUMBER(U55),U55/10,$AX55)</f>
        <v>0</v>
      </c>
      <c r="BA55" s="57">
        <f>IF(ISNUMBER(V55),V55/10,$AX55)</f>
        <v>0</v>
      </c>
      <c r="BB55" s="57">
        <f>IF(ISNUMBER(W55),W55/10,$AX55)</f>
        <v>0</v>
      </c>
      <c r="BC55" s="57">
        <f>IF(ISNUMBER(X55),X55/10,$AX55)</f>
        <v>0</v>
      </c>
      <c r="BD55" s="58" t="str">
        <f>TEXT(AC55*100,"0000")</f>
        <v>0000</v>
      </c>
      <c r="BE55" s="58" t="str">
        <f>TEXT(AB55*100,"0000")</f>
        <v>0000</v>
      </c>
      <c r="BF55" s="58" t="str">
        <f>TEXT(Y55*100,"0000")</f>
        <v>0000</v>
      </c>
      <c r="BG55" s="58" t="str">
        <f>TEXT(SUM($AY55:$BC55)*100,"0000")</f>
        <v>0000</v>
      </c>
      <c r="BH55" s="58" t="str">
        <f>TEXT((SUM($AY55:$BC55)-SMALL($AY55:$BC55,1))*100,"0000")</f>
        <v>0000</v>
      </c>
      <c r="BI55" s="58" t="str">
        <f>TEXT((SUM($AY55:$BC55)-SMALL($AY55:$BC55,1)-SMALL($AY55:$BC55,2))*100,"0000")</f>
        <v>0000</v>
      </c>
      <c r="BJ55" s="58" t="str">
        <f>TEXT((SUM($AY55:$BC55)-SMALL($AY55:$BC55,1)-SMALL($AY55:$BC55,2)-SMALL($AY55:$BC55,3))*100,"0000")</f>
        <v>0000</v>
      </c>
      <c r="BK55" s="58" t="str">
        <f>TEXT((SUM($AY55:$BC55)-SMALL($AY55:$BC55,1)-SMALL($AY55:$BC55,2)-SMALL($AY55:$BC55,3)-SMALL($AY55:$BC55,4))*100,"0000")</f>
        <v>0000</v>
      </c>
      <c r="BL55" s="56">
        <f>IF(AP55="F",IF(SUM(AE55:AI55)=0,0,ROUND(AVERAGE(AE55:AI55)/10,2)),"")</f>
      </c>
      <c r="BM55" s="57">
        <f>IF($AP55="F",IF(ISNUMBER(AE55),AE55/10,$BL55),"")</f>
      </c>
      <c r="BN55" s="57">
        <f>IF($AP55="F",IF(ISNUMBER(AF55),AF55/10,$BL55),"")</f>
      </c>
      <c r="BO55" s="57">
        <f>IF($AP55="F",IF(ISNUMBER(AG55),AG55/10,$BL55),"")</f>
      </c>
      <c r="BP55" s="57">
        <f>IF($AP55="F",IF(ISNUMBER(AH55),AH55/10,$BL55),"")</f>
      </c>
      <c r="BQ55" s="57">
        <f>IF($AP55="F",IF(ISNUMBER(AI55),AI55/10,$BL55),"")</f>
      </c>
      <c r="BR55" s="58">
        <f>IF(AP55="F",TEXT(AQ55*100,"00000"),"")</f>
      </c>
      <c r="BS55" s="58">
        <f>IF(AP55="F",TEXT(AM55*100,"0000"),"")</f>
      </c>
      <c r="BT55" s="58">
        <f>IF(AP55="F",TEXT(AJ55*100,"0000"),"")</f>
      </c>
      <c r="BU55" s="58">
        <f>IF(AP55="F",TEXT(SUM($BM55:$BQ55)*100,"0000"),"")</f>
      </c>
      <c r="BV55" s="58">
        <f>IF(AP55="F",TEXT((SUM($BM55:$BQ55)-SMALL($BM55:$BQ55,1))*100,"0000"),"")</f>
      </c>
      <c r="BW55" s="58">
        <f>IF(AP55="F",TEXT((SUM($BM55:$BQ55)-SMALL($BM55:$BQ55,1)-SMALL($BM55:$BQ55,2))*100,"0000"),"")</f>
      </c>
      <c r="BX55" s="58">
        <f>IF(AP55="F",TEXT((SUM($BM55:$BQ55)-SMALL($BM55:$BQ55,1)-SMALL($BM55:$BQ55,2)-SMALL($BM55:$BQ55,3))*100,"0000"),"")</f>
      </c>
      <c r="BY55" s="58">
        <f>IF(AP55="F",TEXT((SUM($BM55:$BQ55)-SMALL($BM55:$BQ55,1)-SMALL($BM55:$BQ55,2)-SMALL($BM55:$BQ55,3)-SMALL($BM55:$BQ55,4))*100,"0000"),"")</f>
      </c>
      <c r="BZ55" s="59">
        <f>IF(OR(AND(K55="C",MAX(Z55,AK55)&gt;6),AND(K55="D",MAX(Z55,AK55)&gt;4),AND(K55="E",MAX(Z55,AK55)&gt;2.5),AND(K55="F",MAX(Z55,AK55)&gt;1.5)),"KO","")</f>
      </c>
      <c r="CA55" s="60">
        <f>IF(AND(COUNT(L55:P55)&gt;0,OR(ISBLANK(K55),K55&lt;&gt;CO55)),"S","")</f>
      </c>
      <c r="CB55" s="61">
        <f>IF(CE55="x",IF(CC55&lt;=0,CD55,200-CC55),"")</f>
        <v>1</v>
      </c>
      <c r="CC55" s="62"/>
      <c r="CD55" s="63">
        <v>1</v>
      </c>
      <c r="CE55" s="64" t="s">
        <v>104</v>
      </c>
      <c r="CF55" s="65">
        <f>IF(CM55&gt;=1992,"Ž","")</f>
      </c>
      <c r="CG55"/>
      <c r="CH55"/>
      <c r="CI55"/>
      <c r="CJ55"/>
      <c r="CK55"/>
      <c r="CL55"/>
      <c r="CM55"/>
      <c r="CN55"/>
      <c r="CO55"/>
      <c r="CP55" s="69"/>
      <c r="CQ55" s="22" t="s">
        <v>102</v>
      </c>
      <c r="CS55" s="6">
        <f>VLOOKUP($F55,pomdr!$A$1:$I$38,CS$5,0)</f>
        <v>0</v>
      </c>
      <c r="CT55" s="6">
        <f>VLOOKUP($F55,pomdr!$A$1:$I$38,CT$5,0)</f>
        <v>0</v>
      </c>
      <c r="CU55" s="6">
        <f>VLOOKUP($F55,pomdr!$A$1:$I$38,CU$5,0)</f>
        <v>0</v>
      </c>
      <c r="CV55" s="6">
        <f>VLOOKUP($F55,pomdr!$A$1:$I$38,CV$5,0)</f>
        <v>0</v>
      </c>
      <c r="CW55" s="6">
        <f>VLOOKUP($F55,pomdr!$A$1:$I$38,CW$5,0)</f>
        <v>0</v>
      </c>
      <c r="CX55" s="6">
        <f>VLOOKUP($F55,pomdr!$A$1:$I$38,CX$5,0)</f>
        <v>0</v>
      </c>
      <c r="CY55" s="6">
        <f>VLOOKUP($F55,pomdr!$A$1:$I$38,CY$5,0)</f>
        <v>0</v>
      </c>
      <c r="CZ55" s="6">
        <f>VLOOKUP($F55,pomdr!$A$1:$I$38,CZ$5,0)</f>
        <v>0</v>
      </c>
      <c r="DA55" s="6">
        <f>VLOOKUP($F55,pomdr!$A$1:$I$38,DA$5,0)</f>
        <v>0</v>
      </c>
    </row>
    <row r="56" spans="1:43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95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5" t="s">
        <v>10</v>
      </c>
      <c r="CA57" s="15"/>
      <c r="CB57" s="13" t="s">
        <v>11</v>
      </c>
      <c r="CC57" s="13"/>
      <c r="CD57" s="13"/>
      <c r="CE57" s="13"/>
      <c r="CF57" s="16" t="s">
        <v>12</v>
      </c>
      <c r="CG57" s="17" t="s">
        <v>13</v>
      </c>
      <c r="CH57" s="17"/>
      <c r="CI57" s="17"/>
      <c r="CJ57" s="17"/>
      <c r="CK57" s="17"/>
      <c r="CL57" s="17"/>
      <c r="CM57" s="17"/>
      <c r="CN57" s="17"/>
      <c r="CO57" s="17"/>
      <c r="CP57" s="17"/>
      <c r="CQ57" s="17"/>
    </row>
    <row r="58" spans="1:95" ht="1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23"/>
      <c r="CA58" s="24"/>
      <c r="CB58" s="25"/>
      <c r="CC58" s="24"/>
      <c r="CD58" s="24"/>
      <c r="CE58" s="26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6"/>
    </row>
    <row r="59" spans="1:95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 s="33" t="s">
        <v>55</v>
      </c>
      <c r="AS59" s="33" t="s">
        <v>56</v>
      </c>
      <c r="AT59" s="33" t="s">
        <v>57</v>
      </c>
      <c r="AU59" s="33" t="s">
        <v>58</v>
      </c>
      <c r="AV59" s="33" t="s">
        <v>59</v>
      </c>
      <c r="AW59" s="33" t="s">
        <v>60</v>
      </c>
      <c r="AX59" s="33" t="s">
        <v>61</v>
      </c>
      <c r="AY59" s="33" t="s">
        <v>62</v>
      </c>
      <c r="AZ59" s="33" t="s">
        <v>63</v>
      </c>
      <c r="BA59" s="33" t="s">
        <v>64</v>
      </c>
      <c r="BB59" s="33" t="s">
        <v>65</v>
      </c>
      <c r="BC59" s="33" t="s">
        <v>66</v>
      </c>
      <c r="BD59" s="33" t="s">
        <v>67</v>
      </c>
      <c r="BE59" s="33" t="s">
        <v>68</v>
      </c>
      <c r="BF59" s="33" t="s">
        <v>69</v>
      </c>
      <c r="BG59" s="33" t="s">
        <v>70</v>
      </c>
      <c r="BH59" s="33" t="s">
        <v>71</v>
      </c>
      <c r="BI59" s="33" t="s">
        <v>72</v>
      </c>
      <c r="BJ59" s="33" t="s">
        <v>73</v>
      </c>
      <c r="BK59" s="33" t="s">
        <v>74</v>
      </c>
      <c r="BL59" s="33" t="s">
        <v>75</v>
      </c>
      <c r="BM59" s="33" t="s">
        <v>76</v>
      </c>
      <c r="BN59" s="33" t="s">
        <v>77</v>
      </c>
      <c r="BO59" s="33" t="s">
        <v>78</v>
      </c>
      <c r="BP59" s="33" t="s">
        <v>79</v>
      </c>
      <c r="BQ59" s="33" t="s">
        <v>80</v>
      </c>
      <c r="BR59" s="33" t="s">
        <v>81</v>
      </c>
      <c r="BS59" s="33" t="s">
        <v>82</v>
      </c>
      <c r="BT59" s="33" t="s">
        <v>83</v>
      </c>
      <c r="BU59" s="33" t="s">
        <v>84</v>
      </c>
      <c r="BV59" s="33" t="s">
        <v>85</v>
      </c>
      <c r="BW59" s="33" t="s">
        <v>86</v>
      </c>
      <c r="BX59" s="33" t="s">
        <v>87</v>
      </c>
      <c r="BY59" s="33" t="s">
        <v>88</v>
      </c>
      <c r="BZ59" s="34" t="s">
        <v>89</v>
      </c>
      <c r="CA59" s="35" t="s">
        <v>22</v>
      </c>
      <c r="CB59" s="34" t="s">
        <v>90</v>
      </c>
      <c r="CC59" s="35" t="s">
        <v>91</v>
      </c>
      <c r="CD59" s="35" t="s">
        <v>92</v>
      </c>
      <c r="CE59" s="36" t="s">
        <v>93</v>
      </c>
      <c r="CF59" s="35" t="s">
        <v>12</v>
      </c>
      <c r="CG59" s="37" t="s">
        <v>94</v>
      </c>
      <c r="CH59" s="37" t="s">
        <v>95</v>
      </c>
      <c r="CI59" s="37" t="s">
        <v>96</v>
      </c>
      <c r="CJ59" s="37" t="s">
        <v>97</v>
      </c>
      <c r="CK59" s="37" t="s">
        <v>98</v>
      </c>
      <c r="CL59" s="37" t="s">
        <v>21</v>
      </c>
      <c r="CM59" s="37" t="s">
        <v>99</v>
      </c>
      <c r="CN59" s="37" t="s">
        <v>100</v>
      </c>
      <c r="CO59" s="37" t="s">
        <v>22</v>
      </c>
      <c r="CP59" s="35" t="s">
        <v>101</v>
      </c>
      <c r="CQ59" s="38" t="s">
        <v>102</v>
      </c>
    </row>
    <row r="60" spans="1:95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 s="56"/>
      <c r="AS60" s="57"/>
      <c r="AT60" s="57"/>
      <c r="AU60" s="57"/>
      <c r="AV60" s="57"/>
      <c r="AW60" s="57"/>
      <c r="AX60" s="56"/>
      <c r="AY60" s="57"/>
      <c r="AZ60" s="57"/>
      <c r="BA60" s="57"/>
      <c r="BB60" s="57"/>
      <c r="BC60" s="57"/>
      <c r="BD60" s="58"/>
      <c r="BE60" s="58"/>
      <c r="BF60" s="58"/>
      <c r="BG60" s="58"/>
      <c r="BH60" s="58"/>
      <c r="BI60" s="58"/>
      <c r="BJ60" s="58"/>
      <c r="BK60" s="58"/>
      <c r="BL60" s="56"/>
      <c r="BM60" s="57"/>
      <c r="BN60" s="57"/>
      <c r="BO60" s="57"/>
      <c r="BP60" s="57"/>
      <c r="BQ60" s="57"/>
      <c r="BR60" s="58"/>
      <c r="BS60" s="58"/>
      <c r="BT60" s="58"/>
      <c r="BU60" s="58"/>
      <c r="BV60" s="58"/>
      <c r="BW60" s="58"/>
      <c r="BX60" s="58"/>
      <c r="BY60" s="58"/>
      <c r="BZ60" s="59"/>
      <c r="CA60" s="60"/>
      <c r="CB60" s="61"/>
      <c r="CC60" s="71"/>
      <c r="CD60" s="63"/>
      <c r="CE60" s="64"/>
      <c r="CF60" s="65"/>
      <c r="CG60" s="66"/>
      <c r="CH60" s="66"/>
      <c r="CI60" s="66"/>
      <c r="CJ60" s="66"/>
      <c r="CK60" s="66"/>
      <c r="CL60" s="72"/>
      <c r="CN60" s="73"/>
      <c r="CO60" s="69"/>
      <c r="CQ60" s="22"/>
    </row>
    <row r="61" spans="1:105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 s="56">
        <f>IF(SUM(L61:P61)=0,0,ROUND(AVERAGE(L61:P61)/10,2))</f>
        <v>0</v>
      </c>
      <c r="AS61" s="57">
        <f>IF(ISNUMBER(L61),L61/10,$AR61)</f>
        <v>0</v>
      </c>
      <c r="AT61" s="57">
        <f>IF(ISNUMBER(M61),M61/10,$AR61)</f>
        <v>0</v>
      </c>
      <c r="AU61" s="57">
        <f>IF(ISNUMBER(N61),N61/10,$AR61)</f>
        <v>0</v>
      </c>
      <c r="AV61" s="57">
        <f>IF(ISNUMBER(O61),O61/10,$AR61)</f>
        <v>0</v>
      </c>
      <c r="AW61" s="57">
        <f>IF(ISNUMBER(P61),P61/10,$AR61)</f>
        <v>0</v>
      </c>
      <c r="AX61" s="56">
        <f>IF(SUM(T61:X61)=0,0,ROUND(AVERAGE(T61:X61)/10,2))</f>
        <v>0</v>
      </c>
      <c r="AY61" s="57">
        <f>IF(ISNUMBER(T61),T61/10,$AX61)</f>
        <v>0</v>
      </c>
      <c r="AZ61" s="57">
        <f>IF(ISNUMBER(U61),U61/10,$AX61)</f>
        <v>0</v>
      </c>
      <c r="BA61" s="57">
        <f>IF(ISNUMBER(V61),V61/10,$AX61)</f>
        <v>0</v>
      </c>
      <c r="BB61" s="57">
        <f>IF(ISNUMBER(W61),W61/10,$AX61)</f>
        <v>0</v>
      </c>
      <c r="BC61" s="57">
        <f>IF(ISNUMBER(X61),X61/10,$AX61)</f>
        <v>0</v>
      </c>
      <c r="BD61" s="58" t="str">
        <f>TEXT(AC61*100,"0000")</f>
        <v>0000</v>
      </c>
      <c r="BE61" s="58" t="str">
        <f>TEXT(AB61*100,"0000")</f>
        <v>0000</v>
      </c>
      <c r="BF61" s="58" t="str">
        <f>TEXT(Y61*100,"0000")</f>
        <v>0000</v>
      </c>
      <c r="BG61" s="58" t="str">
        <f>TEXT(SUM($AY61:$BC61)*100,"0000")</f>
        <v>0000</v>
      </c>
      <c r="BH61" s="58" t="str">
        <f>TEXT((SUM($AY61:$BC61)-SMALL($AY61:$BC61,1))*100,"0000")</f>
        <v>0000</v>
      </c>
      <c r="BI61" s="58" t="str">
        <f>TEXT((SUM($AY61:$BC61)-SMALL($AY61:$BC61,1)-SMALL($AY61:$BC61,2))*100,"0000")</f>
        <v>0000</v>
      </c>
      <c r="BJ61" s="58" t="str">
        <f>TEXT((SUM($AY61:$BC61)-SMALL($AY61:$BC61,1)-SMALL($AY61:$BC61,2)-SMALL($AY61:$BC61,3))*100,"0000")</f>
        <v>0000</v>
      </c>
      <c r="BK61" s="58" t="str">
        <f>TEXT((SUM($AY61:$BC61)-SMALL($AY61:$BC61,1)-SMALL($AY61:$BC61,2)-SMALL($AY61:$BC61,3)-SMALL($AY61:$BC61,4))*100,"0000")</f>
        <v>0000</v>
      </c>
      <c r="BL61" s="56">
        <f>IF(AP61="F",IF(SUM(AE61:AI61)=0,0,ROUND(AVERAGE(AE61:AI61)/10,2)),"")</f>
      </c>
      <c r="BM61" s="57">
        <f>IF($AP61="F",IF(ISNUMBER(AE61),AE61/10,$BL61),"")</f>
      </c>
      <c r="BN61" s="57">
        <f>IF($AP61="F",IF(ISNUMBER(AF61),AF61/10,$BL61),"")</f>
      </c>
      <c r="BO61" s="57">
        <f>IF($AP61="F",IF(ISNUMBER(AG61),AG61/10,$BL61),"")</f>
      </c>
      <c r="BP61" s="57">
        <f>IF($AP61="F",IF(ISNUMBER(AH61),AH61/10,$BL61),"")</f>
      </c>
      <c r="BQ61" s="57">
        <f>IF($AP61="F",IF(ISNUMBER(AI61),AI61/10,$BL61),"")</f>
      </c>
      <c r="BR61" s="58">
        <f>IF(AP61="F",TEXT(AQ61*100,"00000"),"")</f>
      </c>
      <c r="BS61" s="58">
        <f>IF(AP61="F",TEXT(AM61*100,"0000"),"")</f>
      </c>
      <c r="BT61" s="58">
        <f>IF(AP61="F",TEXT(AJ61*100,"0000"),"")</f>
      </c>
      <c r="BU61" s="58">
        <f>IF(AP61="F",TEXT(SUM($BM61:$BQ61)*100,"0000"),"")</f>
      </c>
      <c r="BV61" s="58">
        <f>IF(AP61="F",TEXT((SUM($BM61:$BQ61)-SMALL($BM61:$BQ61,1))*100,"0000"),"")</f>
      </c>
      <c r="BW61" s="58">
        <f>IF(AP61="F",TEXT((SUM($BM61:$BQ61)-SMALL($BM61:$BQ61,1)-SMALL($BM61:$BQ61,2))*100,"0000"),"")</f>
      </c>
      <c r="BX61" s="58">
        <f>IF(AP61="F",TEXT((SUM($BM61:$BQ61)-SMALL($BM61:$BQ61,1)-SMALL($BM61:$BQ61,2)-SMALL($BM61:$BQ61,3))*100,"0000"),"")</f>
      </c>
      <c r="BY61" s="58">
        <f>IF(AP61="F",TEXT((SUM($BM61:$BQ61)-SMALL($BM61:$BQ61,1)-SMALL($BM61:$BQ61,2)-SMALL($BM61:$BQ61,3)-SMALL($BM61:$BQ61,4))*100,"0000"),"")</f>
      </c>
      <c r="BZ61" s="59">
        <f>IF(OR(AND(K61="C",MAX(Z61,AK61)&gt;6),AND(K61="D",MAX(Z61,AK61)&gt;4),AND(K61="E",MAX(Z61,AK61)&gt;2.5),AND(K61="F",MAX(Z61,AK61)&gt;1.5)),"KO","")</f>
      </c>
      <c r="CA61" s="60">
        <f>IF(AND(COUNT(L61:P61)&gt;0,OR(ISBLANK(K61),K61&lt;&gt;CO61)),"S","")</f>
      </c>
      <c r="CB61" s="61">
        <f>IF(CE61="x",IF(CC61&lt;=0,CD61,200-CC61),"")</f>
        <v>2</v>
      </c>
      <c r="CC61" s="62"/>
      <c r="CD61" s="63">
        <v>2</v>
      </c>
      <c r="CE61" s="64" t="s">
        <v>104</v>
      </c>
      <c r="CF61" s="65">
        <f>IF(CM61&gt;=1992,"Ž","")</f>
      </c>
      <c r="CG61"/>
      <c r="CH61"/>
      <c r="CI61"/>
      <c r="CJ61"/>
      <c r="CK61"/>
      <c r="CL61"/>
      <c r="CM61"/>
      <c r="CN61"/>
      <c r="CO61"/>
      <c r="CP61"/>
      <c r="CQ61" s="22" t="s">
        <v>102</v>
      </c>
      <c r="CS61" s="6">
        <f>+F61</f>
        <v>0</v>
      </c>
      <c r="CT61" s="6">
        <f>+A60</f>
        <v>0</v>
      </c>
      <c r="CU61" s="6">
        <f>+AP61</f>
        <v>0</v>
      </c>
      <c r="CV61" s="74">
        <f>+AM61</f>
        <v>0</v>
      </c>
      <c r="CW61" s="6">
        <f>+AD60</f>
        <v>0</v>
      </c>
      <c r="CX61" s="75">
        <f>+AJ61</f>
        <v>0</v>
      </c>
      <c r="CY61" s="76">
        <f>+AK61</f>
        <v>0</v>
      </c>
      <c r="CZ61" s="75">
        <f>+AM61</f>
        <v>0</v>
      </c>
      <c r="DA61" s="75">
        <f>+AN61</f>
        <v>0</v>
      </c>
    </row>
    <row r="62" spans="1:105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 s="56">
        <f>IF(SUM(L62:P62)=0,0,ROUND(AVERAGE(L62:P62)/10,2))</f>
        <v>0</v>
      </c>
      <c r="AS62" s="57">
        <f>IF(ISNUMBER(L62),L62/10,$AR62)</f>
        <v>0</v>
      </c>
      <c r="AT62" s="57">
        <f>IF(ISNUMBER(M62),M62/10,$AR62)</f>
        <v>0</v>
      </c>
      <c r="AU62" s="57">
        <f>IF(ISNUMBER(N62),N62/10,$AR62)</f>
        <v>0</v>
      </c>
      <c r="AV62" s="57">
        <f>IF(ISNUMBER(O62),O62/10,$AR62)</f>
        <v>0</v>
      </c>
      <c r="AW62" s="57">
        <f>IF(ISNUMBER(P62),P62/10,$AR62)</f>
        <v>0</v>
      </c>
      <c r="AX62" s="56">
        <f>IF(SUM(T62:X62)=0,0,ROUND(AVERAGE(T62:X62)/10,2))</f>
        <v>0</v>
      </c>
      <c r="AY62" s="57">
        <f>IF(ISNUMBER(T62),T62/10,$AX62)</f>
        <v>0</v>
      </c>
      <c r="AZ62" s="57">
        <f>IF(ISNUMBER(U62),U62/10,$AX62)</f>
        <v>0</v>
      </c>
      <c r="BA62" s="57">
        <f>IF(ISNUMBER(V62),V62/10,$AX62)</f>
        <v>0</v>
      </c>
      <c r="BB62" s="57">
        <f>IF(ISNUMBER(W62),W62/10,$AX62)</f>
        <v>0</v>
      </c>
      <c r="BC62" s="57">
        <f>IF(ISNUMBER(X62),X62/10,$AX62)</f>
        <v>0</v>
      </c>
      <c r="BD62" s="58" t="str">
        <f>TEXT(AC62*100,"0000")</f>
        <v>0000</v>
      </c>
      <c r="BE62" s="58" t="str">
        <f>TEXT(AB62*100,"0000")</f>
        <v>0000</v>
      </c>
      <c r="BF62" s="58" t="str">
        <f>TEXT(Y62*100,"0000")</f>
        <v>0000</v>
      </c>
      <c r="BG62" s="58" t="str">
        <f>TEXT(SUM($AY62:$BC62)*100,"0000")</f>
        <v>0000</v>
      </c>
      <c r="BH62" s="58" t="str">
        <f>TEXT((SUM($AY62:$BC62)-SMALL($AY62:$BC62,1))*100,"0000")</f>
        <v>0000</v>
      </c>
      <c r="BI62" s="58" t="str">
        <f>TEXT((SUM($AY62:$BC62)-SMALL($AY62:$BC62,1)-SMALL($AY62:$BC62,2))*100,"0000")</f>
        <v>0000</v>
      </c>
      <c r="BJ62" s="58" t="str">
        <f>TEXT((SUM($AY62:$BC62)-SMALL($AY62:$BC62,1)-SMALL($AY62:$BC62,2)-SMALL($AY62:$BC62,3))*100,"0000")</f>
        <v>0000</v>
      </c>
      <c r="BK62" s="58" t="str">
        <f>TEXT((SUM($AY62:$BC62)-SMALL($AY62:$BC62,1)-SMALL($AY62:$BC62,2)-SMALL($AY62:$BC62,3)-SMALL($AY62:$BC62,4))*100,"0000")</f>
        <v>0000</v>
      </c>
      <c r="BL62" s="56">
        <f>IF(AP62="F",IF(SUM(AE62:AI62)=0,0,ROUND(AVERAGE(AE62:AI62)/10,2)),"")</f>
      </c>
      <c r="BM62" s="57">
        <f>IF($AP62="F",IF(ISNUMBER(AE62),AE62/10,$BL62),"")</f>
      </c>
      <c r="BN62" s="57">
        <f>IF($AP62="F",IF(ISNUMBER(AF62),AF62/10,$BL62),"")</f>
      </c>
      <c r="BO62" s="57">
        <f>IF($AP62="F",IF(ISNUMBER(AG62),AG62/10,$BL62),"")</f>
      </c>
      <c r="BP62" s="57">
        <f>IF($AP62="F",IF(ISNUMBER(AH62),AH62/10,$BL62),"")</f>
      </c>
      <c r="BQ62" s="57">
        <f>IF($AP62="F",IF(ISNUMBER(AI62),AI62/10,$BL62),"")</f>
      </c>
      <c r="BR62" s="58">
        <f>IF(AP62="F",TEXT(AQ62*100,"00000"),"")</f>
      </c>
      <c r="BS62" s="58">
        <f>IF(AP62="F",TEXT(AM62*100,"0000"),"")</f>
      </c>
      <c r="BT62" s="58">
        <f>IF(AP62="F",TEXT(AJ62*100,"0000"),"")</f>
      </c>
      <c r="BU62" s="58">
        <f>IF(AP62="F",TEXT(SUM($BM62:$BQ62)*100,"0000"),"")</f>
      </c>
      <c r="BV62" s="58">
        <f>IF(AP62="F",TEXT((SUM($BM62:$BQ62)-SMALL($BM62:$BQ62,1))*100,"0000"),"")</f>
      </c>
      <c r="BW62" s="58">
        <f>IF(AP62="F",TEXT((SUM($BM62:$BQ62)-SMALL($BM62:$BQ62,1)-SMALL($BM62:$BQ62,2))*100,"0000"),"")</f>
      </c>
      <c r="BX62" s="58">
        <f>IF(AP62="F",TEXT((SUM($BM62:$BQ62)-SMALL($BM62:$BQ62,1)-SMALL($BM62:$BQ62,2)-SMALL($BM62:$BQ62,3))*100,"0000"),"")</f>
      </c>
      <c r="BY62" s="58">
        <f>IF(AP62="F",TEXT((SUM($BM62:$BQ62)-SMALL($BM62:$BQ62,1)-SMALL($BM62:$BQ62,2)-SMALL($BM62:$BQ62,3)-SMALL($BM62:$BQ62,4))*100,"0000"),"")</f>
      </c>
      <c r="BZ62" s="59">
        <f>IF(OR(AND(K62="C",MAX(Z62,AK62)&gt;6),AND(K62="D",MAX(Z62,AK62)&gt;4),AND(K62="E",MAX(Z62,AK62)&gt;2.5),AND(K62="F",MAX(Z62,AK62)&gt;1.5)),"KO","")</f>
      </c>
      <c r="CA62" s="60">
        <f>IF(AND(COUNT(L62:P62)&gt;0,OR(ISBLANK(K62),K62&lt;&gt;CO62)),"S","")</f>
      </c>
      <c r="CB62" s="61">
        <f>IF(CE62="x",IF(CC62&lt;=0,CD62,200-CC62),"")</f>
        <v>27</v>
      </c>
      <c r="CC62" s="62"/>
      <c r="CD62" s="63">
        <v>27</v>
      </c>
      <c r="CE62" s="64" t="s">
        <v>104</v>
      </c>
      <c r="CF62" s="65">
        <f>IF(CM62&gt;=1992,"Ž","")</f>
      </c>
      <c r="CG62"/>
      <c r="CH62"/>
      <c r="CI62"/>
      <c r="CJ62"/>
      <c r="CK62"/>
      <c r="CL62"/>
      <c r="CM62"/>
      <c r="CN62"/>
      <c r="CO62"/>
      <c r="CP62"/>
      <c r="CQ62" s="22" t="s">
        <v>102</v>
      </c>
      <c r="CS62" s="6">
        <f>+F62</f>
        <v>0</v>
      </c>
      <c r="CT62" s="6">
        <f>+CT61</f>
        <v>0</v>
      </c>
      <c r="CU62" s="6">
        <f>+AP62</f>
        <v>0</v>
      </c>
      <c r="CV62" s="74">
        <f>+AM62</f>
        <v>0</v>
      </c>
      <c r="CW62" s="6">
        <f>+CW61</f>
        <v>0</v>
      </c>
      <c r="CX62" s="75">
        <f>+AJ62</f>
        <v>0</v>
      </c>
      <c r="CY62" s="76">
        <f>+AK62</f>
        <v>0</v>
      </c>
      <c r="CZ62" s="75">
        <f>+AM62</f>
        <v>0</v>
      </c>
      <c r="DA62" s="75">
        <f>+AN62</f>
        <v>0</v>
      </c>
    </row>
    <row r="63" spans="1:105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 s="56">
        <f>IF(SUM(L63:P63)=0,0,ROUND(AVERAGE(L63:P63)/10,2))</f>
        <v>0</v>
      </c>
      <c r="AS63" s="57">
        <f>IF(ISNUMBER(L63),L63/10,$AR63)</f>
        <v>0</v>
      </c>
      <c r="AT63" s="57">
        <f>IF(ISNUMBER(M63),M63/10,$AR63)</f>
        <v>0</v>
      </c>
      <c r="AU63" s="57">
        <f>IF(ISNUMBER(N63),N63/10,$AR63)</f>
        <v>0</v>
      </c>
      <c r="AV63" s="57">
        <f>IF(ISNUMBER(O63),O63/10,$AR63)</f>
        <v>0</v>
      </c>
      <c r="AW63" s="57">
        <f>IF(ISNUMBER(P63),P63/10,$AR63)</f>
        <v>0</v>
      </c>
      <c r="AX63" s="56">
        <f>IF(SUM(T63:X63)=0,0,ROUND(AVERAGE(T63:X63)/10,2))</f>
        <v>0</v>
      </c>
      <c r="AY63" s="57">
        <f>IF(ISNUMBER(T63),T63/10,$AX63)</f>
        <v>0</v>
      </c>
      <c r="AZ63" s="57">
        <f>IF(ISNUMBER(U63),U63/10,$AX63)</f>
        <v>0</v>
      </c>
      <c r="BA63" s="57">
        <f>IF(ISNUMBER(V63),V63/10,$AX63)</f>
        <v>0</v>
      </c>
      <c r="BB63" s="57">
        <f>IF(ISNUMBER(W63),W63/10,$AX63)</f>
        <v>0</v>
      </c>
      <c r="BC63" s="57">
        <f>IF(ISNUMBER(X63),X63/10,$AX63)</f>
        <v>0</v>
      </c>
      <c r="BD63" s="58" t="str">
        <f>TEXT(AC63*100,"0000")</f>
        <v>0000</v>
      </c>
      <c r="BE63" s="58" t="str">
        <f>TEXT(AB63*100,"0000")</f>
        <v>0000</v>
      </c>
      <c r="BF63" s="58" t="str">
        <f>TEXT(Y63*100,"0000")</f>
        <v>0000</v>
      </c>
      <c r="BG63" s="58" t="str">
        <f>TEXT(SUM($AY63:$BC63)*100,"0000")</f>
        <v>0000</v>
      </c>
      <c r="BH63" s="58" t="str">
        <f>TEXT((SUM($AY63:$BC63)-SMALL($AY63:$BC63,1))*100,"0000")</f>
        <v>0000</v>
      </c>
      <c r="BI63" s="58" t="str">
        <f>TEXT((SUM($AY63:$BC63)-SMALL($AY63:$BC63,1)-SMALL($AY63:$BC63,2))*100,"0000")</f>
        <v>0000</v>
      </c>
      <c r="BJ63" s="58" t="str">
        <f>TEXT((SUM($AY63:$BC63)-SMALL($AY63:$BC63,1)-SMALL($AY63:$BC63,2)-SMALL($AY63:$BC63,3))*100,"0000")</f>
        <v>0000</v>
      </c>
      <c r="BK63" s="58" t="str">
        <f>TEXT((SUM($AY63:$BC63)-SMALL($AY63:$BC63,1)-SMALL($AY63:$BC63,2)-SMALL($AY63:$BC63,3)-SMALL($AY63:$BC63,4))*100,"0000")</f>
        <v>0000</v>
      </c>
      <c r="BL63" s="56">
        <f>IF(AP63="F",IF(SUM(AE63:AI63)=0,0,ROUND(AVERAGE(AE63:AI63)/10,2)),"")</f>
      </c>
      <c r="BM63" s="57">
        <f>IF($AP63="F",IF(ISNUMBER(AE63),AE63/10,$BL63),"")</f>
      </c>
      <c r="BN63" s="57">
        <f>IF($AP63="F",IF(ISNUMBER(AF63),AF63/10,$BL63),"")</f>
      </c>
      <c r="BO63" s="57">
        <f>IF($AP63="F",IF(ISNUMBER(AG63),AG63/10,$BL63),"")</f>
      </c>
      <c r="BP63" s="57">
        <f>IF($AP63="F",IF(ISNUMBER(AH63),AH63/10,$BL63),"")</f>
      </c>
      <c r="BQ63" s="57">
        <f>IF($AP63="F",IF(ISNUMBER(AI63),AI63/10,$BL63),"")</f>
      </c>
      <c r="BR63" s="58">
        <f>IF(AP63="F",TEXT(AQ63*100,"00000"),"")</f>
      </c>
      <c r="BS63" s="58">
        <f>IF(AP63="F",TEXT(AM63*100,"0000"),"")</f>
      </c>
      <c r="BT63" s="58">
        <f>IF(AP63="F",TEXT(AJ63*100,"0000"),"")</f>
      </c>
      <c r="BU63" s="58">
        <f>IF(AP63="F",TEXT(SUM($BM63:$BQ63)*100,"0000"),"")</f>
      </c>
      <c r="BV63" s="58">
        <f>IF(AP63="F",TEXT((SUM($BM63:$BQ63)-SMALL($BM63:$BQ63,1))*100,"0000"),"")</f>
      </c>
      <c r="BW63" s="58">
        <f>IF(AP63="F",TEXT((SUM($BM63:$BQ63)-SMALL($BM63:$BQ63,1)-SMALL($BM63:$BQ63,2))*100,"0000"),"")</f>
      </c>
      <c r="BX63" s="58">
        <f>IF(AP63="F",TEXT((SUM($BM63:$BQ63)-SMALL($BM63:$BQ63,1)-SMALL($BM63:$BQ63,2)-SMALL($BM63:$BQ63,3))*100,"0000"),"")</f>
      </c>
      <c r="BY63" s="58">
        <f>IF(AP63="F",TEXT((SUM($BM63:$BQ63)-SMALL($BM63:$BQ63,1)-SMALL($BM63:$BQ63,2)-SMALL($BM63:$BQ63,3)-SMALL($BM63:$BQ63,4))*100,"0000"),"")</f>
      </c>
      <c r="BZ63" s="59">
        <f>IF(OR(AND(K63="C",MAX(Z63,AK63)&gt;6),AND(K63="D",MAX(Z63,AK63)&gt;4),AND(K63="E",MAX(Z63,AK63)&gt;2.5),AND(K63="F",MAX(Z63,AK63)&gt;1.5)),"KO","")</f>
      </c>
      <c r="CA63" s="60">
        <f>IF(AND(COUNT(L63:P63)&gt;0,OR(ISBLANK(K63),K63&lt;&gt;CO63)),"S","")</f>
      </c>
      <c r="CB63" s="61">
        <f>IF(CE63="x",IF(CC63&lt;=0,CD63,200-CC63),"")</f>
        <v>33</v>
      </c>
      <c r="CC63" s="62"/>
      <c r="CD63" s="63">
        <v>33</v>
      </c>
      <c r="CE63" s="64" t="s">
        <v>104</v>
      </c>
      <c r="CF63" s="65">
        <f>IF(CM63&gt;=1992,"Ž","")</f>
      </c>
      <c r="CG63"/>
      <c r="CH63"/>
      <c r="CI63"/>
      <c r="CJ63"/>
      <c r="CK63"/>
      <c r="CL63"/>
      <c r="CM63"/>
      <c r="CN63"/>
      <c r="CO63"/>
      <c r="CP63"/>
      <c r="CQ63" s="22" t="s">
        <v>102</v>
      </c>
      <c r="CS63" s="6">
        <f>+F63</f>
        <v>0</v>
      </c>
      <c r="CT63" s="6">
        <f>+CT62</f>
        <v>0</v>
      </c>
      <c r="CU63" s="6">
        <f>+AP63</f>
        <v>0</v>
      </c>
      <c r="CV63" s="74">
        <f>+AM63</f>
        <v>0</v>
      </c>
      <c r="CW63" s="6">
        <f>+CW62</f>
        <v>0</v>
      </c>
      <c r="CX63" s="75">
        <f>+AJ63</f>
        <v>0</v>
      </c>
      <c r="CY63" s="76">
        <f>+AK63</f>
        <v>0</v>
      </c>
      <c r="CZ63" s="75">
        <f>+AM63</f>
        <v>0</v>
      </c>
      <c r="DA63" s="75">
        <f>+AN63</f>
        <v>0</v>
      </c>
    </row>
    <row r="64" spans="1:105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56">
        <f>IF(SUM(L64:P64)=0,0,ROUND(AVERAGE(L64:P64)/10,2))</f>
        <v>0</v>
      </c>
      <c r="AS64" s="57">
        <f>IF(ISNUMBER(L64),L64/10,$AR64)</f>
        <v>0</v>
      </c>
      <c r="AT64" s="57">
        <f>IF(ISNUMBER(M64),M64/10,$AR64)</f>
        <v>0</v>
      </c>
      <c r="AU64" s="57">
        <f>IF(ISNUMBER(N64),N64/10,$AR64)</f>
        <v>0</v>
      </c>
      <c r="AV64" s="57">
        <f>IF(ISNUMBER(O64),O64/10,$AR64)</f>
        <v>0</v>
      </c>
      <c r="AW64" s="57">
        <f>IF(ISNUMBER(P64),P64/10,$AR64)</f>
        <v>0</v>
      </c>
      <c r="AX64" s="56">
        <f>IF(SUM(T64:X64)=0,0,ROUND(AVERAGE(T64:X64)/10,2))</f>
        <v>0</v>
      </c>
      <c r="AY64" s="57">
        <f>IF(ISNUMBER(T64),T64/10,$AX64)</f>
        <v>0</v>
      </c>
      <c r="AZ64" s="57">
        <f>IF(ISNUMBER(U64),U64/10,$AX64)</f>
        <v>0</v>
      </c>
      <c r="BA64" s="57">
        <f>IF(ISNUMBER(V64),V64/10,$AX64)</f>
        <v>0</v>
      </c>
      <c r="BB64" s="57">
        <f>IF(ISNUMBER(W64),W64/10,$AX64)</f>
        <v>0</v>
      </c>
      <c r="BC64" s="57">
        <f>IF(ISNUMBER(X64),X64/10,$AX64)</f>
        <v>0</v>
      </c>
      <c r="BD64" s="58" t="str">
        <f>TEXT(AC64*100,"0000")</f>
        <v>0000</v>
      </c>
      <c r="BE64" s="58" t="str">
        <f>TEXT(AB64*100,"0000")</f>
        <v>0000</v>
      </c>
      <c r="BF64" s="58" t="str">
        <f>TEXT(Y64*100,"0000")</f>
        <v>0000</v>
      </c>
      <c r="BG64" s="58" t="str">
        <f>TEXT(SUM($AY64:$BC64)*100,"0000")</f>
        <v>0000</v>
      </c>
      <c r="BH64" s="58" t="str">
        <f>TEXT((SUM($AY64:$BC64)-SMALL($AY64:$BC64,1))*100,"0000")</f>
        <v>0000</v>
      </c>
      <c r="BI64" s="58" t="str">
        <f>TEXT((SUM($AY64:$BC64)-SMALL($AY64:$BC64,1)-SMALL($AY64:$BC64,2))*100,"0000")</f>
        <v>0000</v>
      </c>
      <c r="BJ64" s="58" t="str">
        <f>TEXT((SUM($AY64:$BC64)-SMALL($AY64:$BC64,1)-SMALL($AY64:$BC64,2)-SMALL($AY64:$BC64,3))*100,"0000")</f>
        <v>0000</v>
      </c>
      <c r="BK64" s="58" t="str">
        <f>TEXT((SUM($AY64:$BC64)-SMALL($AY64:$BC64,1)-SMALL($AY64:$BC64,2)-SMALL($AY64:$BC64,3)-SMALL($AY64:$BC64,4))*100,"0000")</f>
        <v>0000</v>
      </c>
      <c r="BL64" s="56">
        <f>IF(AP64="F",IF(SUM(AE64:AI64)=0,0,ROUND(AVERAGE(AE64:AI64)/10,2)),"")</f>
      </c>
      <c r="BM64" s="57">
        <f>IF($AP64="F",IF(ISNUMBER(AE64),AE64/10,$BL64),"")</f>
      </c>
      <c r="BN64" s="57">
        <f>IF($AP64="F",IF(ISNUMBER(AF64),AF64/10,$BL64),"")</f>
      </c>
      <c r="BO64" s="57">
        <f>IF($AP64="F",IF(ISNUMBER(AG64),AG64/10,$BL64),"")</f>
      </c>
      <c r="BP64" s="57">
        <f>IF($AP64="F",IF(ISNUMBER(AH64),AH64/10,$BL64),"")</f>
      </c>
      <c r="BQ64" s="57">
        <f>IF($AP64="F",IF(ISNUMBER(AI64),AI64/10,$BL64),"")</f>
      </c>
      <c r="BR64" s="58">
        <f>IF(AP64="F",TEXT(AQ64*100,"00000"),"")</f>
      </c>
      <c r="BS64" s="58">
        <f>IF(AP64="F",TEXT(AM64*100,"0000"),"")</f>
      </c>
      <c r="BT64" s="58">
        <f>IF(AP64="F",TEXT(AJ64*100,"0000"),"")</f>
      </c>
      <c r="BU64" s="58">
        <f>IF(AP64="F",TEXT(SUM($BM64:$BQ64)*100,"0000"),"")</f>
      </c>
      <c r="BV64" s="58">
        <f>IF(AP64="F",TEXT((SUM($BM64:$BQ64)-SMALL($BM64:$BQ64,1))*100,"0000"),"")</f>
      </c>
      <c r="BW64" s="58">
        <f>IF(AP64="F",TEXT((SUM($BM64:$BQ64)-SMALL($BM64:$BQ64,1)-SMALL($BM64:$BQ64,2))*100,"0000"),"")</f>
      </c>
      <c r="BX64" s="58">
        <f>IF(AP64="F",TEXT((SUM($BM64:$BQ64)-SMALL($BM64:$BQ64,1)-SMALL($BM64:$BQ64,2)-SMALL($BM64:$BQ64,3))*100,"0000"),"")</f>
      </c>
      <c r="BY64" s="58">
        <f>IF(AP64="F",TEXT((SUM($BM64:$BQ64)-SMALL($BM64:$BQ64,1)-SMALL($BM64:$BQ64,2)-SMALL($BM64:$BQ64,3)-SMALL($BM64:$BQ64,4))*100,"0000"),"")</f>
      </c>
      <c r="BZ64" s="59">
        <f>IF(OR(AND(K64="C",MAX(Z64,AK64)&gt;6),AND(K64="D",MAX(Z64,AK64)&gt;4),AND(K64="E",MAX(Z64,AK64)&gt;2.5),AND(K64="F",MAX(Z64,AK64)&gt;1.5)),"KO","")</f>
      </c>
      <c r="CA64" s="60">
        <f>IF(AND(COUNT(L64:P64)&gt;0,OR(ISBLANK(K64),K64&lt;&gt;CO64)),"S","")</f>
      </c>
      <c r="CB64" s="61">
        <f>IF(CE64="x",IF(CC64&lt;=0,CD64,200-CC64),"")</f>
        <v>25</v>
      </c>
      <c r="CC64" s="62"/>
      <c r="CD64" s="63">
        <v>25</v>
      </c>
      <c r="CE64" s="64" t="s">
        <v>104</v>
      </c>
      <c r="CF64" s="65">
        <f>IF(CM64&gt;=1992,"Ž","")</f>
      </c>
      <c r="CG64"/>
      <c r="CH64"/>
      <c r="CI64"/>
      <c r="CJ64"/>
      <c r="CK64"/>
      <c r="CL64"/>
      <c r="CM64"/>
      <c r="CN64"/>
      <c r="CO64"/>
      <c r="CP64"/>
      <c r="CQ64" s="22" t="s">
        <v>102</v>
      </c>
      <c r="CS64" s="6">
        <f>+F64</f>
        <v>0</v>
      </c>
      <c r="CT64" s="6">
        <f>+CT63</f>
        <v>0</v>
      </c>
      <c r="CU64" s="6">
        <f>+AP64</f>
        <v>0</v>
      </c>
      <c r="CV64" s="74">
        <f>+AM64</f>
        <v>0</v>
      </c>
      <c r="CW64" s="6">
        <f>+CW63</f>
        <v>0</v>
      </c>
      <c r="CX64" s="75">
        <f>+AJ64</f>
        <v>0</v>
      </c>
      <c r="CY64" s="76">
        <f>+AK64</f>
        <v>0</v>
      </c>
      <c r="CZ64" s="75">
        <f>+AM64</f>
        <v>0</v>
      </c>
      <c r="DA64" s="75">
        <f>+AN64</f>
        <v>0</v>
      </c>
    </row>
    <row r="65" spans="1:95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 s="56"/>
      <c r="AS65" s="57"/>
      <c r="AT65" s="57"/>
      <c r="AU65" s="57"/>
      <c r="AV65" s="57"/>
      <c r="AW65" s="57"/>
      <c r="AX65" s="56"/>
      <c r="AY65" s="57"/>
      <c r="AZ65" s="57"/>
      <c r="BA65" s="57"/>
      <c r="BB65" s="57"/>
      <c r="BC65" s="57"/>
      <c r="BD65" s="58"/>
      <c r="BE65" s="58"/>
      <c r="BF65" s="58"/>
      <c r="BG65" s="58"/>
      <c r="BH65" s="58"/>
      <c r="BI65" s="58"/>
      <c r="BJ65" s="58"/>
      <c r="BK65" s="58"/>
      <c r="BL65" s="56"/>
      <c r="BM65" s="57"/>
      <c r="BN65" s="57"/>
      <c r="BO65" s="57"/>
      <c r="BP65" s="57"/>
      <c r="BQ65" s="57"/>
      <c r="BR65" s="58"/>
      <c r="BS65" s="58"/>
      <c r="BT65" s="58"/>
      <c r="BU65" s="58"/>
      <c r="BV65" s="58"/>
      <c r="BW65" s="58"/>
      <c r="BX65" s="58"/>
      <c r="BY65" s="58"/>
      <c r="BZ65" s="59"/>
      <c r="CA65" s="60"/>
      <c r="CB65" s="61"/>
      <c r="CC65" s="71"/>
      <c r="CD65" s="63"/>
      <c r="CE65" s="64"/>
      <c r="CF65" s="65"/>
      <c r="CG65"/>
      <c r="CH65"/>
      <c r="CI65"/>
      <c r="CJ65"/>
      <c r="CK65"/>
      <c r="CL65"/>
      <c r="CM65"/>
      <c r="CN65"/>
      <c r="CO65"/>
      <c r="CP65"/>
      <c r="CQ65" s="22"/>
    </row>
    <row r="66" spans="1:10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56">
        <f>IF(SUM(L66:P66)=0,0,ROUND(AVERAGE(L66:P66)/10,2))</f>
        <v>0</v>
      </c>
      <c r="AS66" s="57">
        <f>IF(ISNUMBER(L66),L66/10,$AR66)</f>
        <v>0</v>
      </c>
      <c r="AT66" s="57">
        <f>IF(ISNUMBER(M66),M66/10,$AR66)</f>
        <v>0</v>
      </c>
      <c r="AU66" s="57">
        <f>IF(ISNUMBER(N66),N66/10,$AR66)</f>
        <v>0</v>
      </c>
      <c r="AV66" s="57">
        <f>IF(ISNUMBER(O66),O66/10,$AR66)</f>
        <v>0</v>
      </c>
      <c r="AW66" s="57">
        <f>IF(ISNUMBER(P66),P66/10,$AR66)</f>
        <v>0</v>
      </c>
      <c r="AX66" s="56">
        <f>IF(SUM(T66:X66)=0,0,ROUND(AVERAGE(T66:X66)/10,2))</f>
        <v>0</v>
      </c>
      <c r="AY66" s="57">
        <f>IF(ISNUMBER(T66),T66/10,$AX66)</f>
        <v>0</v>
      </c>
      <c r="AZ66" s="57">
        <f>IF(ISNUMBER(U66),U66/10,$AX66)</f>
        <v>0</v>
      </c>
      <c r="BA66" s="57">
        <f>IF(ISNUMBER(V66),V66/10,$AX66)</f>
        <v>0</v>
      </c>
      <c r="BB66" s="57">
        <f>IF(ISNUMBER(W66),W66/10,$AX66)</f>
        <v>0</v>
      </c>
      <c r="BC66" s="57">
        <f>IF(ISNUMBER(X66),X66/10,$AX66)</f>
        <v>0</v>
      </c>
      <c r="BD66" s="58" t="str">
        <f>TEXT(AC66*100,"0000")</f>
        <v>0000</v>
      </c>
      <c r="BE66" s="58" t="str">
        <f>TEXT(AB66*100,"0000")</f>
        <v>0000</v>
      </c>
      <c r="BF66" s="58" t="str">
        <f>TEXT(Y66*100,"0000")</f>
        <v>0000</v>
      </c>
      <c r="BG66" s="58" t="str">
        <f>TEXT(SUM($AY66:$BC66)*100,"0000")</f>
        <v>0000</v>
      </c>
      <c r="BH66" s="58" t="str">
        <f>TEXT((SUM($AY66:$BC66)-SMALL($AY66:$BC66,1))*100,"0000")</f>
        <v>0000</v>
      </c>
      <c r="BI66" s="58" t="str">
        <f>TEXT((SUM($AY66:$BC66)-SMALL($AY66:$BC66,1)-SMALL($AY66:$BC66,2))*100,"0000")</f>
        <v>0000</v>
      </c>
      <c r="BJ66" s="58" t="str">
        <f>TEXT((SUM($AY66:$BC66)-SMALL($AY66:$BC66,1)-SMALL($AY66:$BC66,2)-SMALL($AY66:$BC66,3))*100,"0000")</f>
        <v>0000</v>
      </c>
      <c r="BK66" s="58" t="str">
        <f>TEXT((SUM($AY66:$BC66)-SMALL($AY66:$BC66,1)-SMALL($AY66:$BC66,2)-SMALL($AY66:$BC66,3)-SMALL($AY66:$BC66,4))*100,"0000")</f>
        <v>0000</v>
      </c>
      <c r="BL66" s="56">
        <f>IF(AP66="F",IF(SUM(AE66:AI66)=0,0,ROUND(AVERAGE(AE66:AI66)/10,2)),"")</f>
      </c>
      <c r="BM66" s="57">
        <f>IF($AP66="F",IF(ISNUMBER(AE66),AE66/10,$BL66),"")</f>
      </c>
      <c r="BN66" s="57">
        <f>IF($AP66="F",IF(ISNUMBER(AF66),AF66/10,$BL66),"")</f>
      </c>
      <c r="BO66" s="57">
        <f>IF($AP66="F",IF(ISNUMBER(AG66),AG66/10,$BL66),"")</f>
      </c>
      <c r="BP66" s="57">
        <f>IF($AP66="F",IF(ISNUMBER(AH66),AH66/10,$BL66),"")</f>
      </c>
      <c r="BQ66" s="57">
        <f>IF($AP66="F",IF(ISNUMBER(AI66),AI66/10,$BL66),"")</f>
      </c>
      <c r="BR66" s="58">
        <f>IF(AP66="F",TEXT(AQ66*100,"00000"),"")</f>
      </c>
      <c r="BS66" s="58">
        <f>IF(AP66="F",TEXT(AM66*100,"0000"),"")</f>
      </c>
      <c r="BT66" s="58">
        <f>IF(AP66="F",TEXT(AJ66*100,"0000"),"")</f>
      </c>
      <c r="BU66" s="58">
        <f>IF(AP66="F",TEXT(SUM($BM66:$BQ66)*100,"0000"),"")</f>
      </c>
      <c r="BV66" s="58">
        <f>IF(AP66="F",TEXT((SUM($BM66:$BQ66)-SMALL($BM66:$BQ66,1))*100,"0000"),"")</f>
      </c>
      <c r="BW66" s="58">
        <f>IF(AP66="F",TEXT((SUM($BM66:$BQ66)-SMALL($BM66:$BQ66,1)-SMALL($BM66:$BQ66,2))*100,"0000"),"")</f>
      </c>
      <c r="BX66" s="58">
        <f>IF(AP66="F",TEXT((SUM($BM66:$BQ66)-SMALL($BM66:$BQ66,1)-SMALL($BM66:$BQ66,2)-SMALL($BM66:$BQ66,3))*100,"0000"),"")</f>
      </c>
      <c r="BY66" s="58">
        <f>IF(AP66="F",TEXT((SUM($BM66:$BQ66)-SMALL($BM66:$BQ66,1)-SMALL($BM66:$BQ66,2)-SMALL($BM66:$BQ66,3)-SMALL($BM66:$BQ66,4))*100,"0000"),"")</f>
      </c>
      <c r="BZ66" s="59">
        <f>IF(OR(AND(K66="C",MAX(Z66,AK66)&gt;6),AND(K66="D",MAX(Z66,AK66)&gt;4),AND(K66="E",MAX(Z66,AK66)&gt;2.5),AND(K66="F",MAX(Z66,AK66)&gt;1.5)),"KO","")</f>
      </c>
      <c r="CA66" s="60">
        <f>IF(AND(COUNT(L66:P66)&gt;0,OR(ISBLANK(K66),K66&lt;&gt;CO66)),"S","")</f>
      </c>
      <c r="CB66" s="61">
        <f>IF(CE66="x",IF(CC66&lt;=0,CD66,200-CC66),"")</f>
        <v>8</v>
      </c>
      <c r="CC66" s="62"/>
      <c r="CD66" s="63">
        <v>8</v>
      </c>
      <c r="CE66" s="64" t="s">
        <v>104</v>
      </c>
      <c r="CF66" s="65">
        <f>IF(CM66&gt;=1992,"Ž","")</f>
      </c>
      <c r="CG66"/>
      <c r="CH66"/>
      <c r="CI66"/>
      <c r="CJ66"/>
      <c r="CK66"/>
      <c r="CL66"/>
      <c r="CM66"/>
      <c r="CN66"/>
      <c r="CO66"/>
      <c r="CP66"/>
      <c r="CQ66" s="22" t="s">
        <v>102</v>
      </c>
      <c r="CS66" s="6">
        <f>+F66</f>
        <v>0</v>
      </c>
      <c r="CT66" s="6">
        <f>+A65</f>
        <v>0</v>
      </c>
      <c r="CU66" s="6">
        <f>+AP66</f>
        <v>0</v>
      </c>
      <c r="CV66" s="74">
        <f>+AM66</f>
        <v>0</v>
      </c>
      <c r="CW66" s="6">
        <f>+AD65</f>
        <v>0</v>
      </c>
      <c r="CX66" s="75">
        <f>+AJ66</f>
        <v>0</v>
      </c>
      <c r="CY66" s="76">
        <f>+AK66</f>
        <v>0</v>
      </c>
      <c r="CZ66" s="75">
        <f>+AM66</f>
        <v>0</v>
      </c>
      <c r="DA66" s="75">
        <f>+AN66</f>
        <v>0</v>
      </c>
    </row>
    <row r="67" spans="1:10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56">
        <f>IF(SUM(L67:P67)=0,0,ROUND(AVERAGE(L67:P67)/10,2))</f>
        <v>0</v>
      </c>
      <c r="AS67" s="57">
        <f>IF(ISNUMBER(L67),L67/10,$AR67)</f>
        <v>0</v>
      </c>
      <c r="AT67" s="57">
        <f>IF(ISNUMBER(M67),M67/10,$AR67)</f>
        <v>0</v>
      </c>
      <c r="AU67" s="57">
        <f>IF(ISNUMBER(N67),N67/10,$AR67)</f>
        <v>0</v>
      </c>
      <c r="AV67" s="57">
        <f>IF(ISNUMBER(O67),O67/10,$AR67)</f>
        <v>0</v>
      </c>
      <c r="AW67" s="57">
        <f>IF(ISNUMBER(P67),P67/10,$AR67)</f>
        <v>0</v>
      </c>
      <c r="AX67" s="56">
        <f>IF(SUM(T67:X67)=0,0,ROUND(AVERAGE(T67:X67)/10,2))</f>
        <v>0</v>
      </c>
      <c r="AY67" s="57">
        <f>IF(ISNUMBER(T67),T67/10,$AX67)</f>
        <v>0</v>
      </c>
      <c r="AZ67" s="57">
        <f>IF(ISNUMBER(U67),U67/10,$AX67)</f>
        <v>0</v>
      </c>
      <c r="BA67" s="57">
        <f>IF(ISNUMBER(V67),V67/10,$AX67)</f>
        <v>0</v>
      </c>
      <c r="BB67" s="57">
        <f>IF(ISNUMBER(W67),W67/10,$AX67)</f>
        <v>0</v>
      </c>
      <c r="BC67" s="57">
        <f>IF(ISNUMBER(X67),X67/10,$AX67)</f>
        <v>0</v>
      </c>
      <c r="BD67" s="58" t="str">
        <f>TEXT(AC67*100,"0000")</f>
        <v>0000</v>
      </c>
      <c r="BE67" s="58" t="str">
        <f>TEXT(AB67*100,"0000")</f>
        <v>0000</v>
      </c>
      <c r="BF67" s="58" t="str">
        <f>TEXT(Y67*100,"0000")</f>
        <v>0000</v>
      </c>
      <c r="BG67" s="58" t="str">
        <f>TEXT(SUM($AY67:$BC67)*100,"0000")</f>
        <v>0000</v>
      </c>
      <c r="BH67" s="58" t="str">
        <f>TEXT((SUM($AY67:$BC67)-SMALL($AY67:$BC67,1))*100,"0000")</f>
        <v>0000</v>
      </c>
      <c r="BI67" s="58" t="str">
        <f>TEXT((SUM($AY67:$BC67)-SMALL($AY67:$BC67,1)-SMALL($AY67:$BC67,2))*100,"0000")</f>
        <v>0000</v>
      </c>
      <c r="BJ67" s="58" t="str">
        <f>TEXT((SUM($AY67:$BC67)-SMALL($AY67:$BC67,1)-SMALL($AY67:$BC67,2)-SMALL($AY67:$BC67,3))*100,"0000")</f>
        <v>0000</v>
      </c>
      <c r="BK67" s="58" t="str">
        <f>TEXT((SUM($AY67:$BC67)-SMALL($AY67:$BC67,1)-SMALL($AY67:$BC67,2)-SMALL($AY67:$BC67,3)-SMALL($AY67:$BC67,4))*100,"0000")</f>
        <v>0000</v>
      </c>
      <c r="BL67" s="56">
        <f>IF(AP67="F",IF(SUM(AE67:AI67)=0,0,ROUND(AVERAGE(AE67:AI67)/10,2)),"")</f>
      </c>
      <c r="BM67" s="57">
        <f>IF($AP67="F",IF(ISNUMBER(AE67),AE67/10,$BL67),"")</f>
      </c>
      <c r="BN67" s="57">
        <f>IF($AP67="F",IF(ISNUMBER(AF67),AF67/10,$BL67),"")</f>
      </c>
      <c r="BO67" s="57">
        <f>IF($AP67="F",IF(ISNUMBER(AG67),AG67/10,$BL67),"")</f>
      </c>
      <c r="BP67" s="57">
        <f>IF($AP67="F",IF(ISNUMBER(AH67),AH67/10,$BL67),"")</f>
      </c>
      <c r="BQ67" s="57">
        <f>IF($AP67="F",IF(ISNUMBER(AI67),AI67/10,$BL67),"")</f>
      </c>
      <c r="BR67" s="58">
        <f>IF(AP67="F",TEXT(AQ67*100,"00000"),"")</f>
      </c>
      <c r="BS67" s="58">
        <f>IF(AP67="F",TEXT(AM67*100,"0000"),"")</f>
      </c>
      <c r="BT67" s="58">
        <f>IF(AP67="F",TEXT(AJ67*100,"0000"),"")</f>
      </c>
      <c r="BU67" s="58">
        <f>IF(AP67="F",TEXT(SUM($BM67:$BQ67)*100,"0000"),"")</f>
      </c>
      <c r="BV67" s="58">
        <f>IF(AP67="F",TEXT((SUM($BM67:$BQ67)-SMALL($BM67:$BQ67,1))*100,"0000"),"")</f>
      </c>
      <c r="BW67" s="58">
        <f>IF(AP67="F",TEXT((SUM($BM67:$BQ67)-SMALL($BM67:$BQ67,1)-SMALL($BM67:$BQ67,2))*100,"0000"),"")</f>
      </c>
      <c r="BX67" s="58">
        <f>IF(AP67="F",TEXT((SUM($BM67:$BQ67)-SMALL($BM67:$BQ67,1)-SMALL($BM67:$BQ67,2)-SMALL($BM67:$BQ67,3))*100,"0000"),"")</f>
      </c>
      <c r="BY67" s="58">
        <f>IF(AP67="F",TEXT((SUM($BM67:$BQ67)-SMALL($BM67:$BQ67,1)-SMALL($BM67:$BQ67,2)-SMALL($BM67:$BQ67,3)-SMALL($BM67:$BQ67,4))*100,"0000"),"")</f>
      </c>
      <c r="BZ67" s="59">
        <f>IF(OR(AND(K67="C",MAX(Z67,AK67)&gt;6),AND(K67="D",MAX(Z67,AK67)&gt;4),AND(K67="E",MAX(Z67,AK67)&gt;2.5),AND(K67="F",MAX(Z67,AK67)&gt;1.5)),"KO","")</f>
      </c>
      <c r="CA67" s="60">
        <f>IF(AND(COUNT(L67:P67)&gt;0,OR(ISBLANK(K67),K67&lt;&gt;CO67)),"S","")</f>
      </c>
      <c r="CB67" s="61">
        <f>IF(CE67="x",IF(CC67&lt;=0,CD67,200-CC67),"")</f>
        <v>10</v>
      </c>
      <c r="CC67" s="62"/>
      <c r="CD67" s="63">
        <v>10</v>
      </c>
      <c r="CE67" s="64" t="s">
        <v>104</v>
      </c>
      <c r="CF67" s="65">
        <f>IF(CM67&gt;=1992,"Ž","")</f>
      </c>
      <c r="CG67"/>
      <c r="CH67"/>
      <c r="CI67"/>
      <c r="CJ67"/>
      <c r="CK67"/>
      <c r="CL67"/>
      <c r="CM67"/>
      <c r="CN67"/>
      <c r="CO67"/>
      <c r="CP67"/>
      <c r="CQ67" s="22" t="s">
        <v>102</v>
      </c>
      <c r="CS67" s="6">
        <f>+F67</f>
        <v>0</v>
      </c>
      <c r="CT67" s="6">
        <f>+CT66</f>
        <v>0</v>
      </c>
      <c r="CU67" s="6">
        <f>+AP67</f>
        <v>0</v>
      </c>
      <c r="CV67" s="74">
        <f>+AM67</f>
        <v>0</v>
      </c>
      <c r="CW67" s="6">
        <f>+CW66</f>
        <v>0</v>
      </c>
      <c r="CX67" s="75">
        <f>+AJ67</f>
        <v>0</v>
      </c>
      <c r="CY67" s="76">
        <f>+AK67</f>
        <v>0</v>
      </c>
      <c r="CZ67" s="75">
        <f>+AM67</f>
        <v>0</v>
      </c>
      <c r="DA67" s="75">
        <f>+AN67</f>
        <v>0</v>
      </c>
    </row>
    <row r="68" spans="1:10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56">
        <f>IF(SUM(L68:P68)=0,0,ROUND(AVERAGE(L68:P68)/10,2))</f>
        <v>0</v>
      </c>
      <c r="AS68" s="57">
        <f>IF(ISNUMBER(L68),L68/10,$AR68)</f>
        <v>0</v>
      </c>
      <c r="AT68" s="57">
        <f>IF(ISNUMBER(M68),M68/10,$AR68)</f>
        <v>0</v>
      </c>
      <c r="AU68" s="57">
        <f>IF(ISNUMBER(N68),N68/10,$AR68)</f>
        <v>0</v>
      </c>
      <c r="AV68" s="57">
        <f>IF(ISNUMBER(O68),O68/10,$AR68)</f>
        <v>0</v>
      </c>
      <c r="AW68" s="57">
        <f>IF(ISNUMBER(P68),P68/10,$AR68)</f>
        <v>0</v>
      </c>
      <c r="AX68" s="56">
        <f>IF(SUM(T68:X68)=0,0,ROUND(AVERAGE(T68:X68)/10,2))</f>
        <v>0</v>
      </c>
      <c r="AY68" s="57">
        <f>IF(ISNUMBER(T68),T68/10,$AX68)</f>
        <v>0</v>
      </c>
      <c r="AZ68" s="57">
        <f>IF(ISNUMBER(U68),U68/10,$AX68)</f>
        <v>0</v>
      </c>
      <c r="BA68" s="57">
        <f>IF(ISNUMBER(V68),V68/10,$AX68)</f>
        <v>0</v>
      </c>
      <c r="BB68" s="57">
        <f>IF(ISNUMBER(W68),W68/10,$AX68)</f>
        <v>0</v>
      </c>
      <c r="BC68" s="57">
        <f>IF(ISNUMBER(X68),X68/10,$AX68)</f>
        <v>0</v>
      </c>
      <c r="BD68" s="58" t="str">
        <f>TEXT(AC68*100,"0000")</f>
        <v>0000</v>
      </c>
      <c r="BE68" s="58" t="str">
        <f>TEXT(AB68*100,"0000")</f>
        <v>0000</v>
      </c>
      <c r="BF68" s="58" t="str">
        <f>TEXT(Y68*100,"0000")</f>
        <v>0000</v>
      </c>
      <c r="BG68" s="58" t="str">
        <f>TEXT(SUM($AY68:$BC68)*100,"0000")</f>
        <v>0000</v>
      </c>
      <c r="BH68" s="58" t="str">
        <f>TEXT((SUM($AY68:$BC68)-SMALL($AY68:$BC68,1))*100,"0000")</f>
        <v>0000</v>
      </c>
      <c r="BI68" s="58" t="str">
        <f>TEXT((SUM($AY68:$BC68)-SMALL($AY68:$BC68,1)-SMALL($AY68:$BC68,2))*100,"0000")</f>
        <v>0000</v>
      </c>
      <c r="BJ68" s="58" t="str">
        <f>TEXT((SUM($AY68:$BC68)-SMALL($AY68:$BC68,1)-SMALL($AY68:$BC68,2)-SMALL($AY68:$BC68,3))*100,"0000")</f>
        <v>0000</v>
      </c>
      <c r="BK68" s="58" t="str">
        <f>TEXT((SUM($AY68:$BC68)-SMALL($AY68:$BC68,1)-SMALL($AY68:$BC68,2)-SMALL($AY68:$BC68,3)-SMALL($AY68:$BC68,4))*100,"0000")</f>
        <v>0000</v>
      </c>
      <c r="BL68" s="56">
        <f>IF(AP68="F",IF(SUM(AE68:AI68)=0,0,ROUND(AVERAGE(AE68:AI68)/10,2)),"")</f>
      </c>
      <c r="BM68" s="57">
        <f>IF($AP68="F",IF(ISNUMBER(AE68),AE68/10,$BL68),"")</f>
      </c>
      <c r="BN68" s="57">
        <f>IF($AP68="F",IF(ISNUMBER(AF68),AF68/10,$BL68),"")</f>
      </c>
      <c r="BO68" s="57">
        <f>IF($AP68="F",IF(ISNUMBER(AG68),AG68/10,$BL68),"")</f>
      </c>
      <c r="BP68" s="57">
        <f>IF($AP68="F",IF(ISNUMBER(AH68),AH68/10,$BL68),"")</f>
      </c>
      <c r="BQ68" s="57">
        <f>IF($AP68="F",IF(ISNUMBER(AI68),AI68/10,$BL68),"")</f>
      </c>
      <c r="BR68" s="58">
        <f>IF(AP68="F",TEXT(AQ68*100,"00000"),"")</f>
      </c>
      <c r="BS68" s="58">
        <f>IF(AP68="F",TEXT(AM68*100,"0000"),"")</f>
      </c>
      <c r="BT68" s="58">
        <f>IF(AP68="F",TEXT(AJ68*100,"0000"),"")</f>
      </c>
      <c r="BU68" s="58">
        <f>IF(AP68="F",TEXT(SUM($BM68:$BQ68)*100,"0000"),"")</f>
      </c>
      <c r="BV68" s="58">
        <f>IF(AP68="F",TEXT((SUM($BM68:$BQ68)-SMALL($BM68:$BQ68,1))*100,"0000"),"")</f>
      </c>
      <c r="BW68" s="58">
        <f>IF(AP68="F",TEXT((SUM($BM68:$BQ68)-SMALL($BM68:$BQ68,1)-SMALL($BM68:$BQ68,2))*100,"0000"),"")</f>
      </c>
      <c r="BX68" s="58">
        <f>IF(AP68="F",TEXT((SUM($BM68:$BQ68)-SMALL($BM68:$BQ68,1)-SMALL($BM68:$BQ68,2)-SMALL($BM68:$BQ68,3))*100,"0000"),"")</f>
      </c>
      <c r="BY68" s="58">
        <f>IF(AP68="F",TEXT((SUM($BM68:$BQ68)-SMALL($BM68:$BQ68,1)-SMALL($BM68:$BQ68,2)-SMALL($BM68:$BQ68,3)-SMALL($BM68:$BQ68,4))*100,"0000"),"")</f>
      </c>
      <c r="BZ68" s="59">
        <f>IF(OR(AND(K68="C",MAX(Z68,AK68)&gt;6),AND(K68="D",MAX(Z68,AK68)&gt;4),AND(K68="E",MAX(Z68,AK68)&gt;2.5),AND(K68="F",MAX(Z68,AK68)&gt;1.5)),"KO","")</f>
      </c>
      <c r="CA68" s="60">
        <f>IF(AND(COUNT(L68:P68)&gt;0,OR(ISBLANK(K68),K68&lt;&gt;CO68)),"S","")</f>
      </c>
      <c r="CB68" s="61">
        <f>IF(CE68="x",IF(CC68&lt;=0,CD68,200-CC68),"")</f>
        <v>4</v>
      </c>
      <c r="CC68" s="62"/>
      <c r="CD68" s="63">
        <v>4</v>
      </c>
      <c r="CE68" s="64" t="s">
        <v>104</v>
      </c>
      <c r="CF68" s="65">
        <f>IF(CM68&gt;=1992,"Ž","")</f>
      </c>
      <c r="CG68"/>
      <c r="CH68"/>
      <c r="CI68"/>
      <c r="CJ68"/>
      <c r="CK68"/>
      <c r="CL68"/>
      <c r="CM68"/>
      <c r="CN68"/>
      <c r="CO68"/>
      <c r="CP68"/>
      <c r="CQ68" s="22" t="s">
        <v>102</v>
      </c>
      <c r="CS68" s="6">
        <f>+F68</f>
        <v>0</v>
      </c>
      <c r="CT68" s="6">
        <f>+CT67</f>
        <v>0</v>
      </c>
      <c r="CU68" s="6">
        <f>+AP68</f>
        <v>0</v>
      </c>
      <c r="CV68" s="74">
        <f>+AM68</f>
        <v>0</v>
      </c>
      <c r="CW68" s="6">
        <f>+CW67</f>
        <v>0</v>
      </c>
      <c r="CX68" s="75">
        <f>+AJ68</f>
        <v>0</v>
      </c>
      <c r="CY68" s="76">
        <f>+AK68</f>
        <v>0</v>
      </c>
      <c r="CZ68" s="75">
        <f>+AM68</f>
        <v>0</v>
      </c>
      <c r="DA68" s="75">
        <f>+AN68</f>
        <v>0</v>
      </c>
    </row>
    <row r="69" spans="1:10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56">
        <f>IF(SUM(L69:P69)=0,0,ROUND(AVERAGE(L69:P69)/10,2))</f>
        <v>0</v>
      </c>
      <c r="AS69" s="57">
        <f>IF(ISNUMBER(L69),L69/10,$AR69)</f>
        <v>0</v>
      </c>
      <c r="AT69" s="57">
        <f>IF(ISNUMBER(M69),M69/10,$AR69)</f>
        <v>0</v>
      </c>
      <c r="AU69" s="57">
        <f>IF(ISNUMBER(N69),N69/10,$AR69)</f>
        <v>0</v>
      </c>
      <c r="AV69" s="57">
        <f>IF(ISNUMBER(O69),O69/10,$AR69)</f>
        <v>0</v>
      </c>
      <c r="AW69" s="57">
        <f>IF(ISNUMBER(P69),P69/10,$AR69)</f>
        <v>0</v>
      </c>
      <c r="AX69" s="56">
        <f>IF(SUM(T69:X69)=0,0,ROUND(AVERAGE(T69:X69)/10,2))</f>
        <v>0</v>
      </c>
      <c r="AY69" s="57">
        <f>IF(ISNUMBER(T69),T69/10,$AX69)</f>
        <v>0</v>
      </c>
      <c r="AZ69" s="57">
        <f>IF(ISNUMBER(U69),U69/10,$AX69)</f>
        <v>0</v>
      </c>
      <c r="BA69" s="57">
        <f>IF(ISNUMBER(V69),V69/10,$AX69)</f>
        <v>0</v>
      </c>
      <c r="BB69" s="57">
        <f>IF(ISNUMBER(W69),W69/10,$AX69)</f>
        <v>0</v>
      </c>
      <c r="BC69" s="57">
        <f>IF(ISNUMBER(X69),X69/10,$AX69)</f>
        <v>0</v>
      </c>
      <c r="BD69" s="58" t="str">
        <f>TEXT(AC69*100,"0000")</f>
        <v>0000</v>
      </c>
      <c r="BE69" s="58" t="str">
        <f>TEXT(AB69*100,"0000")</f>
        <v>0000</v>
      </c>
      <c r="BF69" s="58" t="str">
        <f>TEXT(Y69*100,"0000")</f>
        <v>0000</v>
      </c>
      <c r="BG69" s="58" t="str">
        <f>TEXT(SUM($AY69:$BC69)*100,"0000")</f>
        <v>0000</v>
      </c>
      <c r="BH69" s="58" t="str">
        <f>TEXT((SUM($AY69:$BC69)-SMALL($AY69:$BC69,1))*100,"0000")</f>
        <v>0000</v>
      </c>
      <c r="BI69" s="58" t="str">
        <f>TEXT((SUM($AY69:$BC69)-SMALL($AY69:$BC69,1)-SMALL($AY69:$BC69,2))*100,"0000")</f>
        <v>0000</v>
      </c>
      <c r="BJ69" s="58" t="str">
        <f>TEXT((SUM($AY69:$BC69)-SMALL($AY69:$BC69,1)-SMALL($AY69:$BC69,2)-SMALL($AY69:$BC69,3))*100,"0000")</f>
        <v>0000</v>
      </c>
      <c r="BK69" s="58" t="str">
        <f>TEXT((SUM($AY69:$BC69)-SMALL($AY69:$BC69,1)-SMALL($AY69:$BC69,2)-SMALL($AY69:$BC69,3)-SMALL($AY69:$BC69,4))*100,"0000")</f>
        <v>0000</v>
      </c>
      <c r="BL69" s="56">
        <f>IF(AP69="F",IF(SUM(AE69:AI69)=0,0,ROUND(AVERAGE(AE69:AI69)/10,2)),"")</f>
      </c>
      <c r="BM69" s="57">
        <f>IF($AP69="F",IF(ISNUMBER(AE69),AE69/10,$BL69),"")</f>
      </c>
      <c r="BN69" s="57">
        <f>IF($AP69="F",IF(ISNUMBER(AF69),AF69/10,$BL69),"")</f>
      </c>
      <c r="BO69" s="57">
        <f>IF($AP69="F",IF(ISNUMBER(AG69),AG69/10,$BL69),"")</f>
      </c>
      <c r="BP69" s="57">
        <f>IF($AP69="F",IF(ISNUMBER(AH69),AH69/10,$BL69),"")</f>
      </c>
      <c r="BQ69" s="57">
        <f>IF($AP69="F",IF(ISNUMBER(AI69),AI69/10,$BL69),"")</f>
      </c>
      <c r="BR69" s="58">
        <f>IF(AP69="F",TEXT(AQ69*100,"00000"),"")</f>
      </c>
      <c r="BS69" s="58">
        <f>IF(AP69="F",TEXT(AM69*100,"0000"),"")</f>
      </c>
      <c r="BT69" s="58">
        <f>IF(AP69="F",TEXT(AJ69*100,"0000"),"")</f>
      </c>
      <c r="BU69" s="58">
        <f>IF(AP69="F",TEXT(SUM($BM69:$BQ69)*100,"0000"),"")</f>
      </c>
      <c r="BV69" s="58">
        <f>IF(AP69="F",TEXT((SUM($BM69:$BQ69)-SMALL($BM69:$BQ69,1))*100,"0000"),"")</f>
      </c>
      <c r="BW69" s="58">
        <f>IF(AP69="F",TEXT((SUM($BM69:$BQ69)-SMALL($BM69:$BQ69,1)-SMALL($BM69:$BQ69,2))*100,"0000"),"")</f>
      </c>
      <c r="BX69" s="58">
        <f>IF(AP69="F",TEXT((SUM($BM69:$BQ69)-SMALL($BM69:$BQ69,1)-SMALL($BM69:$BQ69,2)-SMALL($BM69:$BQ69,3))*100,"0000"),"")</f>
      </c>
      <c r="BY69" s="58">
        <f>IF(AP69="F",TEXT((SUM($BM69:$BQ69)-SMALL($BM69:$BQ69,1)-SMALL($BM69:$BQ69,2)-SMALL($BM69:$BQ69,3)-SMALL($BM69:$BQ69,4))*100,"0000"),"")</f>
      </c>
      <c r="BZ69" s="59">
        <f>IF(OR(AND(K69="C",MAX(Z69,AK69)&gt;6),AND(K69="D",MAX(Z69,AK69)&gt;4),AND(K69="E",MAX(Z69,AK69)&gt;2.5),AND(K69="F",MAX(Z69,AK69)&gt;1.5)),"KO","")</f>
      </c>
      <c r="CA69" s="60">
        <f>IF(AND(COUNT(L69:P69)&gt;0,OR(ISBLANK(K69),K69&lt;&gt;CO69)),"S","")</f>
      </c>
      <c r="CB69" s="61">
        <f>IF(CE69="x",IF(CC69&lt;=0,CD69,200-CC69),"")</f>
        <v>16</v>
      </c>
      <c r="CC69" s="62"/>
      <c r="CD69" s="63">
        <v>16</v>
      </c>
      <c r="CE69" s="64" t="s">
        <v>104</v>
      </c>
      <c r="CF69" s="65">
        <f>IF(CM69&gt;=1992,"Ž","")</f>
      </c>
      <c r="CG69"/>
      <c r="CH69"/>
      <c r="CI69"/>
      <c r="CJ69"/>
      <c r="CK69"/>
      <c r="CL69"/>
      <c r="CM69"/>
      <c r="CN69"/>
      <c r="CO69"/>
      <c r="CP69"/>
      <c r="CQ69" s="22" t="s">
        <v>102</v>
      </c>
      <c r="CS69" s="6">
        <f>+F69</f>
        <v>0</v>
      </c>
      <c r="CT69" s="6">
        <f>+CT68</f>
        <v>0</v>
      </c>
      <c r="CU69" s="6">
        <f>+AP69</f>
        <v>0</v>
      </c>
      <c r="CV69" s="74">
        <f>+AM69</f>
        <v>0</v>
      </c>
      <c r="CW69" s="6">
        <f>+CW68</f>
        <v>0</v>
      </c>
      <c r="CX69" s="75">
        <f>+AJ69</f>
        <v>0</v>
      </c>
      <c r="CY69" s="76">
        <f>+AK69</f>
        <v>0</v>
      </c>
      <c r="CZ69" s="75">
        <f>+AM69</f>
        <v>0</v>
      </c>
      <c r="DA69" s="75">
        <f>+AN69</f>
        <v>0</v>
      </c>
    </row>
    <row r="70" spans="1:95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56"/>
      <c r="AS70" s="57"/>
      <c r="AT70" s="57"/>
      <c r="AU70" s="57"/>
      <c r="AV70" s="57"/>
      <c r="AW70" s="57"/>
      <c r="AX70" s="56"/>
      <c r="AY70" s="57"/>
      <c r="AZ70" s="57"/>
      <c r="BA70" s="57"/>
      <c r="BB70" s="57"/>
      <c r="BC70" s="57"/>
      <c r="BD70" s="58"/>
      <c r="BE70" s="58"/>
      <c r="BF70" s="58"/>
      <c r="BG70" s="58"/>
      <c r="BH70" s="58"/>
      <c r="BI70" s="58"/>
      <c r="BJ70" s="58"/>
      <c r="BK70" s="58"/>
      <c r="BL70" s="56"/>
      <c r="BM70" s="57"/>
      <c r="BN70" s="57"/>
      <c r="BO70" s="57"/>
      <c r="BP70" s="57"/>
      <c r="BQ70" s="57"/>
      <c r="BR70" s="58"/>
      <c r="BS70" s="58"/>
      <c r="BT70" s="58"/>
      <c r="BU70" s="58"/>
      <c r="BV70" s="58"/>
      <c r="BW70" s="58"/>
      <c r="BX70" s="58"/>
      <c r="BY70" s="58"/>
      <c r="BZ70" s="59"/>
      <c r="CA70" s="60"/>
      <c r="CB70" s="61"/>
      <c r="CC70" s="71"/>
      <c r="CD70" s="63"/>
      <c r="CE70" s="64"/>
      <c r="CF70" s="65"/>
      <c r="CG70"/>
      <c r="CH70"/>
      <c r="CI70"/>
      <c r="CJ70"/>
      <c r="CK70"/>
      <c r="CL70"/>
      <c r="CM70"/>
      <c r="CN70"/>
      <c r="CO70"/>
      <c r="CP70"/>
      <c r="CQ70" s="22"/>
    </row>
    <row r="71" spans="1:10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56">
        <f>IF(SUM(L71:P71)=0,0,ROUND(AVERAGE(L71:P71)/10,2))</f>
        <v>0</v>
      </c>
      <c r="AS71" s="57">
        <f>IF(ISNUMBER(L71),L71/10,$AR71)</f>
        <v>0</v>
      </c>
      <c r="AT71" s="57">
        <f>IF(ISNUMBER(M71),M71/10,$AR71)</f>
        <v>0</v>
      </c>
      <c r="AU71" s="57">
        <f>IF(ISNUMBER(N71),N71/10,$AR71)</f>
        <v>0</v>
      </c>
      <c r="AV71" s="57">
        <f>IF(ISNUMBER(O71),O71/10,$AR71)</f>
        <v>0</v>
      </c>
      <c r="AW71" s="57">
        <f>IF(ISNUMBER(P71),P71/10,$AR71)</f>
        <v>0</v>
      </c>
      <c r="AX71" s="56">
        <f>IF(SUM(T71:X71)=0,0,ROUND(AVERAGE(T71:X71)/10,2))</f>
        <v>0</v>
      </c>
      <c r="AY71" s="57">
        <f>IF(ISNUMBER(T71),T71/10,$AX71)</f>
        <v>0</v>
      </c>
      <c r="AZ71" s="57">
        <f>IF(ISNUMBER(U71),U71/10,$AX71)</f>
        <v>0</v>
      </c>
      <c r="BA71" s="57">
        <f>IF(ISNUMBER(V71),V71/10,$AX71)</f>
        <v>0</v>
      </c>
      <c r="BB71" s="57">
        <f>IF(ISNUMBER(W71),W71/10,$AX71)</f>
        <v>0</v>
      </c>
      <c r="BC71" s="57">
        <f>IF(ISNUMBER(X71),X71/10,$AX71)</f>
        <v>0</v>
      </c>
      <c r="BD71" s="58" t="str">
        <f>TEXT(AC71*100,"0000")</f>
        <v>0000</v>
      </c>
      <c r="BE71" s="58" t="str">
        <f>TEXT(AB71*100,"0000")</f>
        <v>0000</v>
      </c>
      <c r="BF71" s="58" t="str">
        <f>TEXT(Y71*100,"0000")</f>
        <v>0000</v>
      </c>
      <c r="BG71" s="58" t="str">
        <f>TEXT(SUM($AY71:$BC71)*100,"0000")</f>
        <v>0000</v>
      </c>
      <c r="BH71" s="58" t="str">
        <f>TEXT((SUM($AY71:$BC71)-SMALL($AY71:$BC71,1))*100,"0000")</f>
        <v>0000</v>
      </c>
      <c r="BI71" s="58" t="str">
        <f>TEXT((SUM($AY71:$BC71)-SMALL($AY71:$BC71,1)-SMALL($AY71:$BC71,2))*100,"0000")</f>
        <v>0000</v>
      </c>
      <c r="BJ71" s="58" t="str">
        <f>TEXT((SUM($AY71:$BC71)-SMALL($AY71:$BC71,1)-SMALL($AY71:$BC71,2)-SMALL($AY71:$BC71,3))*100,"0000")</f>
        <v>0000</v>
      </c>
      <c r="BK71" s="58" t="str">
        <f>TEXT((SUM($AY71:$BC71)-SMALL($AY71:$BC71,1)-SMALL($AY71:$BC71,2)-SMALL($AY71:$BC71,3)-SMALL($AY71:$BC71,4))*100,"0000")</f>
        <v>0000</v>
      </c>
      <c r="BL71" s="56">
        <f>IF(AP71="F",IF(SUM(AE71:AI71)=0,0,ROUND(AVERAGE(AE71:AI71)/10,2)),"")</f>
      </c>
      <c r="BM71" s="57">
        <f>IF($AP71="F",IF(ISNUMBER(AE71),AE71/10,$BL71),"")</f>
      </c>
      <c r="BN71" s="57">
        <f>IF($AP71="F",IF(ISNUMBER(AF71),AF71/10,$BL71),"")</f>
      </c>
      <c r="BO71" s="57">
        <f>IF($AP71="F",IF(ISNUMBER(AG71),AG71/10,$BL71),"")</f>
      </c>
      <c r="BP71" s="57">
        <f>IF($AP71="F",IF(ISNUMBER(AH71),AH71/10,$BL71),"")</f>
      </c>
      <c r="BQ71" s="57">
        <f>IF($AP71="F",IF(ISNUMBER(AI71),AI71/10,$BL71),"")</f>
      </c>
      <c r="BR71" s="58">
        <f>IF(AP71="F",TEXT(AQ71*100,"00000"),"")</f>
      </c>
      <c r="BS71" s="58">
        <f>IF(AP71="F",TEXT(AM71*100,"0000"),"")</f>
      </c>
      <c r="BT71" s="58">
        <f>IF(AP71="F",TEXT(AJ71*100,"0000"),"")</f>
      </c>
      <c r="BU71" s="58">
        <f>IF(AP71="F",TEXT(SUM($BM71:$BQ71)*100,"0000"),"")</f>
      </c>
      <c r="BV71" s="58">
        <f>IF(AP71="F",TEXT((SUM($BM71:$BQ71)-SMALL($BM71:$BQ71,1))*100,"0000"),"")</f>
      </c>
      <c r="BW71" s="58">
        <f>IF(AP71="F",TEXT((SUM($BM71:$BQ71)-SMALL($BM71:$BQ71,1)-SMALL($BM71:$BQ71,2))*100,"0000"),"")</f>
      </c>
      <c r="BX71" s="58">
        <f>IF(AP71="F",TEXT((SUM($BM71:$BQ71)-SMALL($BM71:$BQ71,1)-SMALL($BM71:$BQ71,2)-SMALL($BM71:$BQ71,3))*100,"0000"),"")</f>
      </c>
      <c r="BY71" s="58">
        <f>IF(AP71="F",TEXT((SUM($BM71:$BQ71)-SMALL($BM71:$BQ71,1)-SMALL($BM71:$BQ71,2)-SMALL($BM71:$BQ71,3)-SMALL($BM71:$BQ71,4))*100,"0000"),"")</f>
      </c>
      <c r="BZ71" s="59">
        <f>IF(OR(AND(K71="C",MAX(Z71,AK71)&gt;6),AND(K71="D",MAX(Z71,AK71)&gt;4),AND(K71="E",MAX(Z71,AK71)&gt;2.5),AND(K71="F",MAX(Z71,AK71)&gt;1.5)),"KO","")</f>
      </c>
      <c r="CA71" s="60">
        <f>IF(AND(COUNT(L71:P71)&gt;0,OR(ISBLANK(K71),K71&lt;&gt;CO71)),"S","")</f>
      </c>
      <c r="CB71" s="61">
        <f>IF(CE71="x",IF(CC71&lt;=0,CD71,200-CC71),"")</f>
        <v>29</v>
      </c>
      <c r="CC71" s="62"/>
      <c r="CD71" s="63">
        <v>29</v>
      </c>
      <c r="CE71" s="64" t="s">
        <v>104</v>
      </c>
      <c r="CF71" s="65">
        <f>IF(CM71&gt;=1992,"Ž","")</f>
      </c>
      <c r="CG71"/>
      <c r="CH71"/>
      <c r="CI71"/>
      <c r="CJ71"/>
      <c r="CK71"/>
      <c r="CL71"/>
      <c r="CM71"/>
      <c r="CN71"/>
      <c r="CO71"/>
      <c r="CP71"/>
      <c r="CQ71" s="22" t="s">
        <v>102</v>
      </c>
      <c r="CS71" s="6">
        <f>+F71</f>
        <v>0</v>
      </c>
      <c r="CT71" s="6">
        <f>+A70</f>
        <v>0</v>
      </c>
      <c r="CU71" s="6">
        <f>+AP71</f>
        <v>0</v>
      </c>
      <c r="CV71" s="74">
        <f>+AM71</f>
        <v>0</v>
      </c>
      <c r="CW71" s="6">
        <f>+AD70</f>
        <v>0</v>
      </c>
      <c r="CX71" s="75">
        <f>+AJ71</f>
        <v>0</v>
      </c>
      <c r="CY71" s="76">
        <f>+AK71</f>
        <v>0</v>
      </c>
      <c r="CZ71" s="75">
        <f>+AM71</f>
        <v>0</v>
      </c>
      <c r="DA71" s="75">
        <f>+AN71</f>
        <v>0</v>
      </c>
    </row>
    <row r="72" spans="1:10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56">
        <f>IF(SUM(L72:P72)=0,0,ROUND(AVERAGE(L72:P72)/10,2))</f>
        <v>0</v>
      </c>
      <c r="AS72" s="57">
        <f>IF(ISNUMBER(L72),L72/10,$AR72)</f>
        <v>0</v>
      </c>
      <c r="AT72" s="57">
        <f>IF(ISNUMBER(M72),M72/10,$AR72)</f>
        <v>0</v>
      </c>
      <c r="AU72" s="57">
        <f>IF(ISNUMBER(N72),N72/10,$AR72)</f>
        <v>0</v>
      </c>
      <c r="AV72" s="57">
        <f>IF(ISNUMBER(O72),O72/10,$AR72)</f>
        <v>0</v>
      </c>
      <c r="AW72" s="57">
        <f>IF(ISNUMBER(P72),P72/10,$AR72)</f>
        <v>0</v>
      </c>
      <c r="AX72" s="56">
        <f>IF(SUM(T72:X72)=0,0,ROUND(AVERAGE(T72:X72)/10,2))</f>
        <v>0</v>
      </c>
      <c r="AY72" s="57">
        <f>IF(ISNUMBER(T72),T72/10,$AX72)</f>
        <v>0</v>
      </c>
      <c r="AZ72" s="57">
        <f>IF(ISNUMBER(U72),U72/10,$AX72)</f>
        <v>0</v>
      </c>
      <c r="BA72" s="57">
        <f>IF(ISNUMBER(V72),V72/10,$AX72)</f>
        <v>0</v>
      </c>
      <c r="BB72" s="57">
        <f>IF(ISNUMBER(W72),W72/10,$AX72)</f>
        <v>0</v>
      </c>
      <c r="BC72" s="57">
        <f>IF(ISNUMBER(X72),X72/10,$AX72)</f>
        <v>0</v>
      </c>
      <c r="BD72" s="58" t="str">
        <f>TEXT(AC72*100,"0000")</f>
        <v>0000</v>
      </c>
      <c r="BE72" s="58" t="str">
        <f>TEXT(AB72*100,"0000")</f>
        <v>0000</v>
      </c>
      <c r="BF72" s="58" t="str">
        <f>TEXT(Y72*100,"0000")</f>
        <v>0000</v>
      </c>
      <c r="BG72" s="58" t="str">
        <f>TEXT(SUM($AY72:$BC72)*100,"0000")</f>
        <v>0000</v>
      </c>
      <c r="BH72" s="58" t="str">
        <f>TEXT((SUM($AY72:$BC72)-SMALL($AY72:$BC72,1))*100,"0000")</f>
        <v>0000</v>
      </c>
      <c r="BI72" s="58" t="str">
        <f>TEXT((SUM($AY72:$BC72)-SMALL($AY72:$BC72,1)-SMALL($AY72:$BC72,2))*100,"0000")</f>
        <v>0000</v>
      </c>
      <c r="BJ72" s="58" t="str">
        <f>TEXT((SUM($AY72:$BC72)-SMALL($AY72:$BC72,1)-SMALL($AY72:$BC72,2)-SMALL($AY72:$BC72,3))*100,"0000")</f>
        <v>0000</v>
      </c>
      <c r="BK72" s="58" t="str">
        <f>TEXT((SUM($AY72:$BC72)-SMALL($AY72:$BC72,1)-SMALL($AY72:$BC72,2)-SMALL($AY72:$BC72,3)-SMALL($AY72:$BC72,4))*100,"0000")</f>
        <v>0000</v>
      </c>
      <c r="BL72" s="56">
        <f>IF(AP72="F",IF(SUM(AE72:AI72)=0,0,ROUND(AVERAGE(AE72:AI72)/10,2)),"")</f>
      </c>
      <c r="BM72" s="57">
        <f>IF($AP72="F",IF(ISNUMBER(AE72),AE72/10,$BL72),"")</f>
      </c>
      <c r="BN72" s="57">
        <f>IF($AP72="F",IF(ISNUMBER(AF72),AF72/10,$BL72),"")</f>
      </c>
      <c r="BO72" s="57">
        <f>IF($AP72="F",IF(ISNUMBER(AG72),AG72/10,$BL72),"")</f>
      </c>
      <c r="BP72" s="57">
        <f>IF($AP72="F",IF(ISNUMBER(AH72),AH72/10,$BL72),"")</f>
      </c>
      <c r="BQ72" s="57">
        <f>IF($AP72="F",IF(ISNUMBER(AI72),AI72/10,$BL72),"")</f>
      </c>
      <c r="BR72" s="58">
        <f>IF(AP72="F",TEXT(AQ72*100,"00000"),"")</f>
      </c>
      <c r="BS72" s="58">
        <f>IF(AP72="F",TEXT(AM72*100,"0000"),"")</f>
      </c>
      <c r="BT72" s="58">
        <f>IF(AP72="F",TEXT(AJ72*100,"0000"),"")</f>
      </c>
      <c r="BU72" s="58">
        <f>IF(AP72="F",TEXT(SUM($BM72:$BQ72)*100,"0000"),"")</f>
      </c>
      <c r="BV72" s="58">
        <f>IF(AP72="F",TEXT((SUM($BM72:$BQ72)-SMALL($BM72:$BQ72,1))*100,"0000"),"")</f>
      </c>
      <c r="BW72" s="58">
        <f>IF(AP72="F",TEXT((SUM($BM72:$BQ72)-SMALL($BM72:$BQ72,1)-SMALL($BM72:$BQ72,2))*100,"0000"),"")</f>
      </c>
      <c r="BX72" s="58">
        <f>IF(AP72="F",TEXT((SUM($BM72:$BQ72)-SMALL($BM72:$BQ72,1)-SMALL($BM72:$BQ72,2)-SMALL($BM72:$BQ72,3))*100,"0000"),"")</f>
      </c>
      <c r="BY72" s="58">
        <f>IF(AP72="F",TEXT((SUM($BM72:$BQ72)-SMALL($BM72:$BQ72,1)-SMALL($BM72:$BQ72,2)-SMALL($BM72:$BQ72,3)-SMALL($BM72:$BQ72,4))*100,"0000"),"")</f>
      </c>
      <c r="BZ72" s="59">
        <f>IF(OR(AND(K72="C",MAX(Z72,AK72)&gt;6),AND(K72="D",MAX(Z72,AK72)&gt;4),AND(K72="E",MAX(Z72,AK72)&gt;2.5),AND(K72="F",MAX(Z72,AK72)&gt;1.5)),"KO","")</f>
      </c>
      <c r="CA72" s="60">
        <f>IF(AND(COUNT(L72:P72)&gt;0,OR(ISBLANK(K72),K72&lt;&gt;CO72)),"S","")</f>
      </c>
      <c r="CB72" s="61">
        <f>IF(CE72="x",IF(CC72&lt;=0,CD72,200-CC72),"")</f>
        <v>32</v>
      </c>
      <c r="CC72" s="62"/>
      <c r="CD72" s="63">
        <v>32</v>
      </c>
      <c r="CE72" s="64" t="s">
        <v>104</v>
      </c>
      <c r="CF72" s="65">
        <f>IF(CM72&gt;=1992,"Ž","")</f>
      </c>
      <c r="CG72"/>
      <c r="CH72"/>
      <c r="CI72"/>
      <c r="CJ72"/>
      <c r="CK72"/>
      <c r="CL72"/>
      <c r="CM72"/>
      <c r="CN72"/>
      <c r="CO72"/>
      <c r="CP72"/>
      <c r="CQ72" s="22" t="s">
        <v>102</v>
      </c>
      <c r="CS72" s="6">
        <f>+F72</f>
        <v>0</v>
      </c>
      <c r="CT72" s="6">
        <f>+CT71</f>
        <v>0</v>
      </c>
      <c r="CU72" s="6">
        <f>+AP72</f>
        <v>0</v>
      </c>
      <c r="CV72" s="74">
        <f>+AM72</f>
        <v>0</v>
      </c>
      <c r="CW72" s="6">
        <f>+CW71</f>
        <v>0</v>
      </c>
      <c r="CX72" s="75">
        <f>+AJ72</f>
        <v>0</v>
      </c>
      <c r="CY72" s="76">
        <f>+AK72</f>
        <v>0</v>
      </c>
      <c r="CZ72" s="75">
        <f>+AM72</f>
        <v>0</v>
      </c>
      <c r="DA72" s="75">
        <f>+AN72</f>
        <v>0</v>
      </c>
    </row>
    <row r="73" spans="1:10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56">
        <f>IF(SUM(L73:P73)=0,0,ROUND(AVERAGE(L73:P73)/10,2))</f>
        <v>0</v>
      </c>
      <c r="AS73" s="57">
        <f>IF(ISNUMBER(L73),L73/10,$AR73)</f>
        <v>0</v>
      </c>
      <c r="AT73" s="57">
        <f>IF(ISNUMBER(M73),M73/10,$AR73)</f>
        <v>0</v>
      </c>
      <c r="AU73" s="57">
        <f>IF(ISNUMBER(N73),N73/10,$AR73)</f>
        <v>0</v>
      </c>
      <c r="AV73" s="57">
        <f>IF(ISNUMBER(O73),O73/10,$AR73)</f>
        <v>0</v>
      </c>
      <c r="AW73" s="57">
        <f>IF(ISNUMBER(P73),P73/10,$AR73)</f>
        <v>0</v>
      </c>
      <c r="AX73" s="56">
        <f>IF(SUM(T73:X73)=0,0,ROUND(AVERAGE(T73:X73)/10,2))</f>
        <v>0</v>
      </c>
      <c r="AY73" s="57">
        <f>IF(ISNUMBER(T73),T73/10,$AX73)</f>
        <v>0</v>
      </c>
      <c r="AZ73" s="57">
        <f>IF(ISNUMBER(U73),U73/10,$AX73)</f>
        <v>0</v>
      </c>
      <c r="BA73" s="57">
        <f>IF(ISNUMBER(V73),V73/10,$AX73)</f>
        <v>0</v>
      </c>
      <c r="BB73" s="57">
        <f>IF(ISNUMBER(W73),W73/10,$AX73)</f>
        <v>0</v>
      </c>
      <c r="BC73" s="57">
        <f>IF(ISNUMBER(X73),X73/10,$AX73)</f>
        <v>0</v>
      </c>
      <c r="BD73" s="58" t="str">
        <f>TEXT(AC73*100,"0000")</f>
        <v>0000</v>
      </c>
      <c r="BE73" s="58" t="str">
        <f>TEXT(AB73*100,"0000")</f>
        <v>0000</v>
      </c>
      <c r="BF73" s="58" t="str">
        <f>TEXT(Y73*100,"0000")</f>
        <v>0000</v>
      </c>
      <c r="BG73" s="58" t="str">
        <f>TEXT(SUM($AY73:$BC73)*100,"0000")</f>
        <v>0000</v>
      </c>
      <c r="BH73" s="58" t="str">
        <f>TEXT((SUM($AY73:$BC73)-SMALL($AY73:$BC73,1))*100,"0000")</f>
        <v>0000</v>
      </c>
      <c r="BI73" s="58" t="str">
        <f>TEXT((SUM($AY73:$BC73)-SMALL($AY73:$BC73,1)-SMALL($AY73:$BC73,2))*100,"0000")</f>
        <v>0000</v>
      </c>
      <c r="BJ73" s="58" t="str">
        <f>TEXT((SUM($AY73:$BC73)-SMALL($AY73:$BC73,1)-SMALL($AY73:$BC73,2)-SMALL($AY73:$BC73,3))*100,"0000")</f>
        <v>0000</v>
      </c>
      <c r="BK73" s="58" t="str">
        <f>TEXT((SUM($AY73:$BC73)-SMALL($AY73:$BC73,1)-SMALL($AY73:$BC73,2)-SMALL($AY73:$BC73,3)-SMALL($AY73:$BC73,4))*100,"0000")</f>
        <v>0000</v>
      </c>
      <c r="BL73" s="56">
        <f>IF(AP73="F",IF(SUM(AE73:AI73)=0,0,ROUND(AVERAGE(AE73:AI73)/10,2)),"")</f>
      </c>
      <c r="BM73" s="57">
        <f>IF($AP73="F",IF(ISNUMBER(AE73),AE73/10,$BL73),"")</f>
      </c>
      <c r="BN73" s="57">
        <f>IF($AP73="F",IF(ISNUMBER(AF73),AF73/10,$BL73),"")</f>
      </c>
      <c r="BO73" s="57">
        <f>IF($AP73="F",IF(ISNUMBER(AG73),AG73/10,$BL73),"")</f>
      </c>
      <c r="BP73" s="57">
        <f>IF($AP73="F",IF(ISNUMBER(AH73),AH73/10,$BL73),"")</f>
      </c>
      <c r="BQ73" s="57">
        <f>IF($AP73="F",IF(ISNUMBER(AI73),AI73/10,$BL73),"")</f>
      </c>
      <c r="BR73" s="58">
        <f>IF(AP73="F",TEXT(AQ73*100,"00000"),"")</f>
      </c>
      <c r="BS73" s="58">
        <f>IF(AP73="F",TEXT(AM73*100,"0000"),"")</f>
      </c>
      <c r="BT73" s="58">
        <f>IF(AP73="F",TEXT(AJ73*100,"0000"),"")</f>
      </c>
      <c r="BU73" s="58">
        <f>IF(AP73="F",TEXT(SUM($BM73:$BQ73)*100,"0000"),"")</f>
      </c>
      <c r="BV73" s="58">
        <f>IF(AP73="F",TEXT((SUM($BM73:$BQ73)-SMALL($BM73:$BQ73,1))*100,"0000"),"")</f>
      </c>
      <c r="BW73" s="58">
        <f>IF(AP73="F",TEXT((SUM($BM73:$BQ73)-SMALL($BM73:$BQ73,1)-SMALL($BM73:$BQ73,2))*100,"0000"),"")</f>
      </c>
      <c r="BX73" s="58">
        <f>IF(AP73="F",TEXT((SUM($BM73:$BQ73)-SMALL($BM73:$BQ73,1)-SMALL($BM73:$BQ73,2)-SMALL($BM73:$BQ73,3))*100,"0000"),"")</f>
      </c>
      <c r="BY73" s="58">
        <f>IF(AP73="F",TEXT((SUM($BM73:$BQ73)-SMALL($BM73:$BQ73,1)-SMALL($BM73:$BQ73,2)-SMALL($BM73:$BQ73,3)-SMALL($BM73:$BQ73,4))*100,"0000"),"")</f>
      </c>
      <c r="BZ73" s="59">
        <f>IF(OR(AND(K73="C",MAX(Z73,AK73)&gt;6),AND(K73="D",MAX(Z73,AK73)&gt;4),AND(K73="E",MAX(Z73,AK73)&gt;2.5),AND(K73="F",MAX(Z73,AK73)&gt;1.5)),"KO","")</f>
      </c>
      <c r="CA73" s="60">
        <f>IF(AND(COUNT(L73:P73)&gt;0,OR(ISBLANK(K73),K73&lt;&gt;CO73)),"S","")</f>
      </c>
      <c r="CB73" s="61">
        <f>IF(CE73="x",IF(CC73&lt;=0,CD73,200-CC73),"")</f>
        <v>12</v>
      </c>
      <c r="CC73" s="62"/>
      <c r="CD73" s="63">
        <v>12</v>
      </c>
      <c r="CE73" s="64" t="s">
        <v>104</v>
      </c>
      <c r="CF73" s="65">
        <f>IF(CM73&gt;=1992,"Ž","")</f>
      </c>
      <c r="CG73"/>
      <c r="CH73"/>
      <c r="CI73"/>
      <c r="CJ73"/>
      <c r="CK73"/>
      <c r="CL73"/>
      <c r="CM73"/>
      <c r="CN73"/>
      <c r="CO73"/>
      <c r="CP73"/>
      <c r="CQ73" s="22" t="s">
        <v>102</v>
      </c>
      <c r="CS73" s="6">
        <f>+F73</f>
        <v>0</v>
      </c>
      <c r="CT73" s="6">
        <f>+CT72</f>
        <v>0</v>
      </c>
      <c r="CU73" s="6">
        <f>+AP73</f>
        <v>0</v>
      </c>
      <c r="CV73" s="74">
        <f>+AM73</f>
        <v>0</v>
      </c>
      <c r="CW73" s="6">
        <f>+CW72</f>
        <v>0</v>
      </c>
      <c r="CX73" s="75">
        <f>+AJ73</f>
        <v>0</v>
      </c>
      <c r="CY73" s="76">
        <f>+AK73</f>
        <v>0</v>
      </c>
      <c r="CZ73" s="75">
        <f>+AM73</f>
        <v>0</v>
      </c>
      <c r="DA73" s="75">
        <f>+AN73</f>
        <v>0</v>
      </c>
    </row>
    <row r="74" spans="1:10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56">
        <f>IF(SUM(L74:P74)=0,0,ROUND(AVERAGE(L74:P74)/10,2))</f>
        <v>0</v>
      </c>
      <c r="AS74" s="57">
        <f>IF(ISNUMBER(L74),L74/10,$AR74)</f>
        <v>0</v>
      </c>
      <c r="AT74" s="57">
        <f>IF(ISNUMBER(M74),M74/10,$AR74)</f>
        <v>0</v>
      </c>
      <c r="AU74" s="57">
        <f>IF(ISNUMBER(N74),N74/10,$AR74)</f>
        <v>0</v>
      </c>
      <c r="AV74" s="57">
        <f>IF(ISNUMBER(O74),O74/10,$AR74)</f>
        <v>0</v>
      </c>
      <c r="AW74" s="57">
        <f>IF(ISNUMBER(P74),P74/10,$AR74)</f>
        <v>0</v>
      </c>
      <c r="AX74" s="56">
        <f>IF(SUM(T74:X74)=0,0,ROUND(AVERAGE(T74:X74)/10,2))</f>
        <v>0</v>
      </c>
      <c r="AY74" s="57">
        <f>IF(ISNUMBER(T74),T74/10,$AX74)</f>
        <v>0</v>
      </c>
      <c r="AZ74" s="57">
        <f>IF(ISNUMBER(U74),U74/10,$AX74)</f>
        <v>0</v>
      </c>
      <c r="BA74" s="57">
        <f>IF(ISNUMBER(V74),V74/10,$AX74)</f>
        <v>0</v>
      </c>
      <c r="BB74" s="57">
        <f>IF(ISNUMBER(W74),W74/10,$AX74)</f>
        <v>0</v>
      </c>
      <c r="BC74" s="57">
        <f>IF(ISNUMBER(X74),X74/10,$AX74)</f>
        <v>0</v>
      </c>
      <c r="BD74" s="58" t="str">
        <f>TEXT(AC74*100,"0000")</f>
        <v>0000</v>
      </c>
      <c r="BE74" s="58" t="str">
        <f>TEXT(AB74*100,"0000")</f>
        <v>0000</v>
      </c>
      <c r="BF74" s="58" t="str">
        <f>TEXT(Y74*100,"0000")</f>
        <v>0000</v>
      </c>
      <c r="BG74" s="58" t="str">
        <f>TEXT(SUM($AY74:$BC74)*100,"0000")</f>
        <v>0000</v>
      </c>
      <c r="BH74" s="58" t="str">
        <f>TEXT((SUM($AY74:$BC74)-SMALL($AY74:$BC74,1))*100,"0000")</f>
        <v>0000</v>
      </c>
      <c r="BI74" s="58" t="str">
        <f>TEXT((SUM($AY74:$BC74)-SMALL($AY74:$BC74,1)-SMALL($AY74:$BC74,2))*100,"0000")</f>
        <v>0000</v>
      </c>
      <c r="BJ74" s="58" t="str">
        <f>TEXT((SUM($AY74:$BC74)-SMALL($AY74:$BC74,1)-SMALL($AY74:$BC74,2)-SMALL($AY74:$BC74,3))*100,"0000")</f>
        <v>0000</v>
      </c>
      <c r="BK74" s="58" t="str">
        <f>TEXT((SUM($AY74:$BC74)-SMALL($AY74:$BC74,1)-SMALL($AY74:$BC74,2)-SMALL($AY74:$BC74,3)-SMALL($AY74:$BC74,4))*100,"0000")</f>
        <v>0000</v>
      </c>
      <c r="BL74" s="56">
        <f>IF(AP74="F",IF(SUM(AE74:AI74)=0,0,ROUND(AVERAGE(AE74:AI74)/10,2)),"")</f>
      </c>
      <c r="BM74" s="57">
        <f>IF($AP74="F",IF(ISNUMBER(AE74),AE74/10,$BL74),"")</f>
      </c>
      <c r="BN74" s="57">
        <f>IF($AP74="F",IF(ISNUMBER(AF74),AF74/10,$BL74),"")</f>
      </c>
      <c r="BO74" s="57">
        <f>IF($AP74="F",IF(ISNUMBER(AG74),AG74/10,$BL74),"")</f>
      </c>
      <c r="BP74" s="57">
        <f>IF($AP74="F",IF(ISNUMBER(AH74),AH74/10,$BL74),"")</f>
      </c>
      <c r="BQ74" s="57">
        <f>IF($AP74="F",IF(ISNUMBER(AI74),AI74/10,$BL74),"")</f>
      </c>
      <c r="BR74" s="58">
        <f>IF(AP74="F",TEXT(AQ74*100,"00000"),"")</f>
      </c>
      <c r="BS74" s="58">
        <f>IF(AP74="F",TEXT(AM74*100,"0000"),"")</f>
      </c>
      <c r="BT74" s="58">
        <f>IF(AP74="F",TEXT(AJ74*100,"0000"),"")</f>
      </c>
      <c r="BU74" s="58">
        <f>IF(AP74="F",TEXT(SUM($BM74:$BQ74)*100,"0000"),"")</f>
      </c>
      <c r="BV74" s="58">
        <f>IF(AP74="F",TEXT((SUM($BM74:$BQ74)-SMALL($BM74:$BQ74,1))*100,"0000"),"")</f>
      </c>
      <c r="BW74" s="58">
        <f>IF(AP74="F",TEXT((SUM($BM74:$BQ74)-SMALL($BM74:$BQ74,1)-SMALL($BM74:$BQ74,2))*100,"0000"),"")</f>
      </c>
      <c r="BX74" s="58">
        <f>IF(AP74="F",TEXT((SUM($BM74:$BQ74)-SMALL($BM74:$BQ74,1)-SMALL($BM74:$BQ74,2)-SMALL($BM74:$BQ74,3))*100,"0000"),"")</f>
      </c>
      <c r="BY74" s="58">
        <f>IF(AP74="F",TEXT((SUM($BM74:$BQ74)-SMALL($BM74:$BQ74,1)-SMALL($BM74:$BQ74,2)-SMALL($BM74:$BQ74,3)-SMALL($BM74:$BQ74,4))*100,"0000"),"")</f>
      </c>
      <c r="BZ74" s="59">
        <f>IF(OR(AND(K74="C",MAX(Z74,AK74)&gt;6),AND(K74="D",MAX(Z74,AK74)&gt;4),AND(K74="E",MAX(Z74,AK74)&gt;2.5),AND(K74="F",MAX(Z74,AK74)&gt;1.5)),"KO","")</f>
      </c>
      <c r="CA74" s="60">
        <f>IF(AND(COUNT(L74:P74)&gt;0,OR(ISBLANK(K74),K74&lt;&gt;CO74)),"S","")</f>
      </c>
      <c r="CB74" s="61">
        <f>IF(CE74="x",IF(CC74&lt;=0,CD74,200-CC74),"")</f>
        <v>30</v>
      </c>
      <c r="CC74" s="62"/>
      <c r="CD74" s="63">
        <v>30</v>
      </c>
      <c r="CE74" s="64" t="s">
        <v>104</v>
      </c>
      <c r="CF74" s="65">
        <f>IF(CM74&gt;=1992,"Ž","")</f>
      </c>
      <c r="CG74"/>
      <c r="CH74"/>
      <c r="CI74"/>
      <c r="CJ74"/>
      <c r="CK74"/>
      <c r="CL74"/>
      <c r="CM74"/>
      <c r="CN74"/>
      <c r="CO74"/>
      <c r="CP74"/>
      <c r="CQ74" s="22" t="s">
        <v>102</v>
      </c>
      <c r="CS74" s="6">
        <f>+F74</f>
        <v>0</v>
      </c>
      <c r="CT74" s="6">
        <f>+CT73</f>
        <v>0</v>
      </c>
      <c r="CU74" s="6">
        <f>+AP74</f>
        <v>0</v>
      </c>
      <c r="CV74" s="74">
        <f>+AM74</f>
        <v>0</v>
      </c>
      <c r="CW74" s="6">
        <f>+CW73</f>
        <v>0</v>
      </c>
      <c r="CX74" s="75">
        <f>+AJ74</f>
        <v>0</v>
      </c>
      <c r="CY74" s="76">
        <f>+AK74</f>
        <v>0</v>
      </c>
      <c r="CZ74" s="75">
        <f>+AM74</f>
        <v>0</v>
      </c>
      <c r="DA74" s="75">
        <f>+AN74</f>
        <v>0</v>
      </c>
    </row>
    <row r="75" spans="1:95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56"/>
      <c r="AS75" s="57"/>
      <c r="AT75" s="57"/>
      <c r="AU75" s="57"/>
      <c r="AV75" s="57"/>
      <c r="AW75" s="57"/>
      <c r="AX75" s="56"/>
      <c r="AY75" s="57"/>
      <c r="AZ75" s="57"/>
      <c r="BA75" s="57"/>
      <c r="BB75" s="57"/>
      <c r="BC75" s="57"/>
      <c r="BD75" s="58"/>
      <c r="BE75" s="58"/>
      <c r="BF75" s="58"/>
      <c r="BG75" s="58"/>
      <c r="BH75" s="58"/>
      <c r="BI75" s="58"/>
      <c r="BJ75" s="58"/>
      <c r="BK75" s="58"/>
      <c r="BL75" s="56"/>
      <c r="BM75" s="57"/>
      <c r="BN75" s="57"/>
      <c r="BO75" s="57"/>
      <c r="BP75" s="57"/>
      <c r="BQ75" s="57"/>
      <c r="BR75" s="58"/>
      <c r="BS75" s="58"/>
      <c r="BT75" s="58"/>
      <c r="BU75" s="58"/>
      <c r="BV75" s="58"/>
      <c r="BW75" s="58"/>
      <c r="BX75" s="58"/>
      <c r="BY75" s="58"/>
      <c r="BZ75" s="59"/>
      <c r="CA75" s="60"/>
      <c r="CB75" s="61"/>
      <c r="CC75" s="71"/>
      <c r="CD75" s="63"/>
      <c r="CE75" s="64"/>
      <c r="CF75" s="65"/>
      <c r="CG75"/>
      <c r="CH75"/>
      <c r="CI75"/>
      <c r="CJ75"/>
      <c r="CK75"/>
      <c r="CL75"/>
      <c r="CM75"/>
      <c r="CN75"/>
      <c r="CO75"/>
      <c r="CP75"/>
      <c r="CQ75" s="22"/>
    </row>
    <row r="76" spans="1:10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56">
        <f>IF(SUM(L76:P76)=0,0,ROUND(AVERAGE(L76:P76)/10,2))</f>
        <v>0</v>
      </c>
      <c r="AS76" s="57">
        <f>IF(ISNUMBER(L76),L76/10,$AR76)</f>
        <v>0</v>
      </c>
      <c r="AT76" s="57">
        <f>IF(ISNUMBER(M76),M76/10,$AR76)</f>
        <v>0</v>
      </c>
      <c r="AU76" s="57">
        <f>IF(ISNUMBER(N76),N76/10,$AR76)</f>
        <v>0</v>
      </c>
      <c r="AV76" s="57">
        <f>IF(ISNUMBER(O76),O76/10,$AR76)</f>
        <v>0</v>
      </c>
      <c r="AW76" s="57">
        <f>IF(ISNUMBER(P76),P76/10,$AR76)</f>
        <v>0</v>
      </c>
      <c r="AX76" s="56">
        <f>IF(SUM(T76:X76)=0,0,ROUND(AVERAGE(T76:X76)/10,2))</f>
        <v>0</v>
      </c>
      <c r="AY76" s="57">
        <f>IF(ISNUMBER(T76),T76/10,$AX76)</f>
        <v>0</v>
      </c>
      <c r="AZ76" s="57">
        <f>IF(ISNUMBER(U76),U76/10,$AX76)</f>
        <v>0</v>
      </c>
      <c r="BA76" s="57">
        <f>IF(ISNUMBER(V76),V76/10,$AX76)</f>
        <v>0</v>
      </c>
      <c r="BB76" s="57">
        <f>IF(ISNUMBER(W76),W76/10,$AX76)</f>
        <v>0</v>
      </c>
      <c r="BC76" s="57">
        <f>IF(ISNUMBER(X76),X76/10,$AX76)</f>
        <v>0</v>
      </c>
      <c r="BD76" s="58" t="str">
        <f>TEXT(AC76*100,"0000")</f>
        <v>0000</v>
      </c>
      <c r="BE76" s="58" t="str">
        <f>TEXT(AB76*100,"0000")</f>
        <v>0000</v>
      </c>
      <c r="BF76" s="58" t="str">
        <f>TEXT(Y76*100,"0000")</f>
        <v>0000</v>
      </c>
      <c r="BG76" s="58" t="str">
        <f>TEXT(SUM($AY76:$BC76)*100,"0000")</f>
        <v>0000</v>
      </c>
      <c r="BH76" s="58" t="str">
        <f>TEXT((SUM($AY76:$BC76)-SMALL($AY76:$BC76,1))*100,"0000")</f>
        <v>0000</v>
      </c>
      <c r="BI76" s="58" t="str">
        <f>TEXT((SUM($AY76:$BC76)-SMALL($AY76:$BC76,1)-SMALL($AY76:$BC76,2))*100,"0000")</f>
        <v>0000</v>
      </c>
      <c r="BJ76" s="58" t="str">
        <f>TEXT((SUM($AY76:$BC76)-SMALL($AY76:$BC76,1)-SMALL($AY76:$BC76,2)-SMALL($AY76:$BC76,3))*100,"0000")</f>
        <v>0000</v>
      </c>
      <c r="BK76" s="58" t="str">
        <f>TEXT((SUM($AY76:$BC76)-SMALL($AY76:$BC76,1)-SMALL($AY76:$BC76,2)-SMALL($AY76:$BC76,3)-SMALL($AY76:$BC76,4))*100,"0000")</f>
        <v>0000</v>
      </c>
      <c r="BL76" s="56">
        <f>IF(AP76="F",IF(SUM(AE76:AI76)=0,0,ROUND(AVERAGE(AE76:AI76)/10,2)),"")</f>
      </c>
      <c r="BM76" s="57">
        <f>IF($AP76="F",IF(ISNUMBER(AE76),AE76/10,$BL76),"")</f>
      </c>
      <c r="BN76" s="57">
        <f>IF($AP76="F",IF(ISNUMBER(AF76),AF76/10,$BL76),"")</f>
      </c>
      <c r="BO76" s="57">
        <f>IF($AP76="F",IF(ISNUMBER(AG76),AG76/10,$BL76),"")</f>
      </c>
      <c r="BP76" s="57">
        <f>IF($AP76="F",IF(ISNUMBER(AH76),AH76/10,$BL76),"")</f>
      </c>
      <c r="BQ76" s="57">
        <f>IF($AP76="F",IF(ISNUMBER(AI76),AI76/10,$BL76),"")</f>
      </c>
      <c r="BR76" s="58">
        <f>IF(AP76="F",TEXT(AQ76*100,"00000"),"")</f>
      </c>
      <c r="BS76" s="58">
        <f>IF(AP76="F",TEXT(AM76*100,"0000"),"")</f>
      </c>
      <c r="BT76" s="58">
        <f>IF(AP76="F",TEXT(AJ76*100,"0000"),"")</f>
      </c>
      <c r="BU76" s="58">
        <f>IF(AP76="F",TEXT(SUM($BM76:$BQ76)*100,"0000"),"")</f>
      </c>
      <c r="BV76" s="58">
        <f>IF(AP76="F",TEXT((SUM($BM76:$BQ76)-SMALL($BM76:$BQ76,1))*100,"0000"),"")</f>
      </c>
      <c r="BW76" s="58">
        <f>IF(AP76="F",TEXT((SUM($BM76:$BQ76)-SMALL($BM76:$BQ76,1)-SMALL($BM76:$BQ76,2))*100,"0000"),"")</f>
      </c>
      <c r="BX76" s="58">
        <f>IF(AP76="F",TEXT((SUM($BM76:$BQ76)-SMALL($BM76:$BQ76,1)-SMALL($BM76:$BQ76,2)-SMALL($BM76:$BQ76,3))*100,"0000"),"")</f>
      </c>
      <c r="BY76" s="58">
        <f>IF(AP76="F",TEXT((SUM($BM76:$BQ76)-SMALL($BM76:$BQ76,1)-SMALL($BM76:$BQ76,2)-SMALL($BM76:$BQ76,3)-SMALL($BM76:$BQ76,4))*100,"0000"),"")</f>
      </c>
      <c r="BZ76" s="59">
        <f>IF(OR(AND(K76="C",MAX(Z76,AK76)&gt;6),AND(K76="D",MAX(Z76,AK76)&gt;4),AND(K76="E",MAX(Z76,AK76)&gt;2.5),AND(K76="F",MAX(Z76,AK76)&gt;1.5)),"KO","")</f>
      </c>
      <c r="CA76" s="60">
        <f>IF(AND(COUNT(L76:P76)&gt;0,OR(ISBLANK(K76),K76&lt;&gt;CO76)),"S","")</f>
      </c>
      <c r="CB76" s="61">
        <f>IF(CE76="x",IF(CC76&lt;=0,CD76,200-CC76),"")</f>
        <v>12</v>
      </c>
      <c r="CC76" s="62"/>
      <c r="CD76" s="63">
        <v>12</v>
      </c>
      <c r="CE76" s="64" t="s">
        <v>104</v>
      </c>
      <c r="CF76" s="65">
        <f>IF(CM76&gt;=1992,"Ž","")</f>
      </c>
      <c r="CG76"/>
      <c r="CH76"/>
      <c r="CI76"/>
      <c r="CJ76"/>
      <c r="CK76"/>
      <c r="CL76"/>
      <c r="CM76"/>
      <c r="CN76"/>
      <c r="CO76"/>
      <c r="CP76"/>
      <c r="CQ76" s="22" t="s">
        <v>102</v>
      </c>
      <c r="CS76" s="6">
        <f>+F76</f>
        <v>0</v>
      </c>
      <c r="CT76" s="6">
        <f>+A75</f>
        <v>0</v>
      </c>
      <c r="CU76" s="6">
        <f>+AP76</f>
        <v>0</v>
      </c>
      <c r="CV76" s="74">
        <f>+AM76</f>
        <v>0</v>
      </c>
      <c r="CW76" s="6">
        <f>+AD75</f>
        <v>0</v>
      </c>
      <c r="CX76" s="75">
        <f>+AJ76</f>
        <v>0</v>
      </c>
      <c r="CY76" s="76">
        <f>+AK76</f>
        <v>0</v>
      </c>
      <c r="CZ76" s="75">
        <f>+AM76</f>
        <v>0</v>
      </c>
      <c r="DA76" s="75">
        <f>+AN76</f>
        <v>0</v>
      </c>
    </row>
    <row r="77" spans="1:10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56">
        <f>IF(SUM(L77:P77)=0,0,ROUND(AVERAGE(L77:P77)/10,2))</f>
        <v>0</v>
      </c>
      <c r="AS77" s="57">
        <f>IF(ISNUMBER(L77),L77/10,$AR77)</f>
        <v>0</v>
      </c>
      <c r="AT77" s="57">
        <f>IF(ISNUMBER(M77),M77/10,$AR77)</f>
        <v>0</v>
      </c>
      <c r="AU77" s="57">
        <f>IF(ISNUMBER(N77),N77/10,$AR77)</f>
        <v>0</v>
      </c>
      <c r="AV77" s="57">
        <f>IF(ISNUMBER(O77),O77/10,$AR77)</f>
        <v>0</v>
      </c>
      <c r="AW77" s="57">
        <f>IF(ISNUMBER(P77),P77/10,$AR77)</f>
        <v>0</v>
      </c>
      <c r="AX77" s="56">
        <f>IF(SUM(T77:X77)=0,0,ROUND(AVERAGE(T77:X77)/10,2))</f>
        <v>0</v>
      </c>
      <c r="AY77" s="57">
        <f>IF(ISNUMBER(T77),T77/10,$AX77)</f>
        <v>0</v>
      </c>
      <c r="AZ77" s="57">
        <f>IF(ISNUMBER(U77),U77/10,$AX77)</f>
        <v>0</v>
      </c>
      <c r="BA77" s="57">
        <f>IF(ISNUMBER(V77),V77/10,$AX77)</f>
        <v>0</v>
      </c>
      <c r="BB77" s="57">
        <f>IF(ISNUMBER(W77),W77/10,$AX77)</f>
        <v>0</v>
      </c>
      <c r="BC77" s="57">
        <f>IF(ISNUMBER(X77),X77/10,$AX77)</f>
        <v>0</v>
      </c>
      <c r="BD77" s="58" t="str">
        <f>TEXT(AC77*100,"0000")</f>
        <v>0000</v>
      </c>
      <c r="BE77" s="58" t="str">
        <f>TEXT(AB77*100,"0000")</f>
        <v>0000</v>
      </c>
      <c r="BF77" s="58" t="str">
        <f>TEXT(Y77*100,"0000")</f>
        <v>0000</v>
      </c>
      <c r="BG77" s="58" t="str">
        <f>TEXT(SUM($AY77:$BC77)*100,"0000")</f>
        <v>0000</v>
      </c>
      <c r="BH77" s="58" t="str">
        <f>TEXT((SUM($AY77:$BC77)-SMALL($AY77:$BC77,1))*100,"0000")</f>
        <v>0000</v>
      </c>
      <c r="BI77" s="58" t="str">
        <f>TEXT((SUM($AY77:$BC77)-SMALL($AY77:$BC77,1)-SMALL($AY77:$BC77,2))*100,"0000")</f>
        <v>0000</v>
      </c>
      <c r="BJ77" s="58" t="str">
        <f>TEXT((SUM($AY77:$BC77)-SMALL($AY77:$BC77,1)-SMALL($AY77:$BC77,2)-SMALL($AY77:$BC77,3))*100,"0000")</f>
        <v>0000</v>
      </c>
      <c r="BK77" s="58" t="str">
        <f>TEXT((SUM($AY77:$BC77)-SMALL($AY77:$BC77,1)-SMALL($AY77:$BC77,2)-SMALL($AY77:$BC77,3)-SMALL($AY77:$BC77,4))*100,"0000")</f>
        <v>0000</v>
      </c>
      <c r="BL77" s="56">
        <f>IF(AP77="F",IF(SUM(AE77:AI77)=0,0,ROUND(AVERAGE(AE77:AI77)/10,2)),"")</f>
      </c>
      <c r="BM77" s="57">
        <f>IF($AP77="F",IF(ISNUMBER(AE77),AE77/10,$BL77),"")</f>
      </c>
      <c r="BN77" s="57">
        <f>IF($AP77="F",IF(ISNUMBER(AF77),AF77/10,$BL77),"")</f>
      </c>
      <c r="BO77" s="57">
        <f>IF($AP77="F",IF(ISNUMBER(AG77),AG77/10,$BL77),"")</f>
      </c>
      <c r="BP77" s="57">
        <f>IF($AP77="F",IF(ISNUMBER(AH77),AH77/10,$BL77),"")</f>
      </c>
      <c r="BQ77" s="57">
        <f>IF($AP77="F",IF(ISNUMBER(AI77),AI77/10,$BL77),"")</f>
      </c>
      <c r="BR77" s="58">
        <f>IF(AP77="F",TEXT(AQ77*100,"00000"),"")</f>
      </c>
      <c r="BS77" s="58">
        <f>IF(AP77="F",TEXT(AM77*100,"0000"),"")</f>
      </c>
      <c r="BT77" s="58">
        <f>IF(AP77="F",TEXT(AJ77*100,"0000"),"")</f>
      </c>
      <c r="BU77" s="58">
        <f>IF(AP77="F",TEXT(SUM($BM77:$BQ77)*100,"0000"),"")</f>
      </c>
      <c r="BV77" s="58">
        <f>IF(AP77="F",TEXT((SUM($BM77:$BQ77)-SMALL($BM77:$BQ77,1))*100,"0000"),"")</f>
      </c>
      <c r="BW77" s="58">
        <f>IF(AP77="F",TEXT((SUM($BM77:$BQ77)-SMALL($BM77:$BQ77,1)-SMALL($BM77:$BQ77,2))*100,"0000"),"")</f>
      </c>
      <c r="BX77" s="58">
        <f>IF(AP77="F",TEXT((SUM($BM77:$BQ77)-SMALL($BM77:$BQ77,1)-SMALL($BM77:$BQ77,2)-SMALL($BM77:$BQ77,3))*100,"0000"),"")</f>
      </c>
      <c r="BY77" s="58">
        <f>IF(AP77="F",TEXT((SUM($BM77:$BQ77)-SMALL($BM77:$BQ77,1)-SMALL($BM77:$BQ77,2)-SMALL($BM77:$BQ77,3)-SMALL($BM77:$BQ77,4))*100,"0000"),"")</f>
      </c>
      <c r="BZ77" s="59">
        <f>IF(OR(AND(K77="C",MAX(Z77,AK77)&gt;6),AND(K77="D",MAX(Z77,AK77)&gt;4),AND(K77="E",MAX(Z77,AK77)&gt;2.5),AND(K77="F",MAX(Z77,AK77)&gt;1.5)),"KO","")</f>
      </c>
      <c r="CA77" s="60">
        <f>IF(AND(COUNT(L77:P77)&gt;0,OR(ISBLANK(K77),K77&lt;&gt;CO77)),"S","")</f>
      </c>
      <c r="CB77" s="61">
        <f>IF(CE77="x",IF(CC77&lt;=0,CD77,200-CC77),"")</f>
        <v>3</v>
      </c>
      <c r="CC77" s="62"/>
      <c r="CD77" s="63">
        <v>3</v>
      </c>
      <c r="CE77" s="64" t="s">
        <v>104</v>
      </c>
      <c r="CF77" s="65">
        <f>IF(CM77&gt;=1992,"Ž","")</f>
      </c>
      <c r="CG77"/>
      <c r="CH77"/>
      <c r="CI77"/>
      <c r="CJ77"/>
      <c r="CK77"/>
      <c r="CL77"/>
      <c r="CM77"/>
      <c r="CN77"/>
      <c r="CO77"/>
      <c r="CP77"/>
      <c r="CQ77" s="22" t="s">
        <v>102</v>
      </c>
      <c r="CS77" s="6">
        <f>+F77</f>
        <v>0</v>
      </c>
      <c r="CT77" s="6">
        <f>+CT76</f>
        <v>0</v>
      </c>
      <c r="CU77" s="6">
        <f>+AP77</f>
        <v>0</v>
      </c>
      <c r="CV77" s="74">
        <f>+AM77</f>
        <v>0</v>
      </c>
      <c r="CW77" s="6">
        <f>+CW76</f>
        <v>0</v>
      </c>
      <c r="CX77" s="75">
        <f>+AJ77</f>
        <v>0</v>
      </c>
      <c r="CY77" s="76">
        <f>+AK77</f>
        <v>0</v>
      </c>
      <c r="CZ77" s="75">
        <f>+AM77</f>
        <v>0</v>
      </c>
      <c r="DA77" s="75">
        <f>+AN77</f>
        <v>0</v>
      </c>
    </row>
    <row r="78" spans="1:10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 s="56">
        <f>IF(SUM(L78:P78)=0,0,ROUND(AVERAGE(L78:P78)/10,2))</f>
        <v>0</v>
      </c>
      <c r="AS78" s="57">
        <f>IF(ISNUMBER(L78),L78/10,$AR78)</f>
        <v>0</v>
      </c>
      <c r="AT78" s="57">
        <f>IF(ISNUMBER(M78),M78/10,$AR78)</f>
        <v>0</v>
      </c>
      <c r="AU78" s="57">
        <f>IF(ISNUMBER(N78),N78/10,$AR78)</f>
        <v>0</v>
      </c>
      <c r="AV78" s="57">
        <f>IF(ISNUMBER(O78),O78/10,$AR78)</f>
        <v>0</v>
      </c>
      <c r="AW78" s="57">
        <f>IF(ISNUMBER(P78),P78/10,$AR78)</f>
        <v>0</v>
      </c>
      <c r="AX78" s="56">
        <f>IF(SUM(T78:X78)=0,0,ROUND(AVERAGE(T78:X78)/10,2))</f>
        <v>0</v>
      </c>
      <c r="AY78" s="57">
        <f>IF(ISNUMBER(T78),T78/10,$AX78)</f>
        <v>0</v>
      </c>
      <c r="AZ78" s="57">
        <f>IF(ISNUMBER(U78),U78/10,$AX78)</f>
        <v>0</v>
      </c>
      <c r="BA78" s="57">
        <f>IF(ISNUMBER(V78),V78/10,$AX78)</f>
        <v>0</v>
      </c>
      <c r="BB78" s="57">
        <f>IF(ISNUMBER(W78),W78/10,$AX78)</f>
        <v>0</v>
      </c>
      <c r="BC78" s="57">
        <f>IF(ISNUMBER(X78),X78/10,$AX78)</f>
        <v>0</v>
      </c>
      <c r="BD78" s="58" t="str">
        <f>TEXT(AC78*100,"0000")</f>
        <v>0000</v>
      </c>
      <c r="BE78" s="58" t="str">
        <f>TEXT(AB78*100,"0000")</f>
        <v>0000</v>
      </c>
      <c r="BF78" s="58" t="str">
        <f>TEXT(Y78*100,"0000")</f>
        <v>0000</v>
      </c>
      <c r="BG78" s="58" t="str">
        <f>TEXT(SUM($AY78:$BC78)*100,"0000")</f>
        <v>0000</v>
      </c>
      <c r="BH78" s="58" t="str">
        <f>TEXT((SUM($AY78:$BC78)-SMALL($AY78:$BC78,1))*100,"0000")</f>
        <v>0000</v>
      </c>
      <c r="BI78" s="58" t="str">
        <f>TEXT((SUM($AY78:$BC78)-SMALL($AY78:$BC78,1)-SMALL($AY78:$BC78,2))*100,"0000")</f>
        <v>0000</v>
      </c>
      <c r="BJ78" s="58" t="str">
        <f>TEXT((SUM($AY78:$BC78)-SMALL($AY78:$BC78,1)-SMALL($AY78:$BC78,2)-SMALL($AY78:$BC78,3))*100,"0000")</f>
        <v>0000</v>
      </c>
      <c r="BK78" s="58" t="str">
        <f>TEXT((SUM($AY78:$BC78)-SMALL($AY78:$BC78,1)-SMALL($AY78:$BC78,2)-SMALL($AY78:$BC78,3)-SMALL($AY78:$BC78,4))*100,"0000")</f>
        <v>0000</v>
      </c>
      <c r="BL78" s="56">
        <f>IF(AP78="F",IF(SUM(AE78:AI78)=0,0,ROUND(AVERAGE(AE78:AI78)/10,2)),"")</f>
      </c>
      <c r="BM78" s="57">
        <f>IF($AP78="F",IF(ISNUMBER(AE78),AE78/10,$BL78),"")</f>
      </c>
      <c r="BN78" s="57">
        <f>IF($AP78="F",IF(ISNUMBER(AF78),AF78/10,$BL78),"")</f>
      </c>
      <c r="BO78" s="57">
        <f>IF($AP78="F",IF(ISNUMBER(AG78),AG78/10,$BL78),"")</f>
      </c>
      <c r="BP78" s="57">
        <f>IF($AP78="F",IF(ISNUMBER(AH78),AH78/10,$BL78),"")</f>
      </c>
      <c r="BQ78" s="57">
        <f>IF($AP78="F",IF(ISNUMBER(AI78),AI78/10,$BL78),"")</f>
      </c>
      <c r="BR78" s="58">
        <f>IF(AP78="F",TEXT(AQ78*100,"00000"),"")</f>
      </c>
      <c r="BS78" s="58">
        <f>IF(AP78="F",TEXT(AM78*100,"0000"),"")</f>
      </c>
      <c r="BT78" s="58">
        <f>IF(AP78="F",TEXT(AJ78*100,"0000"),"")</f>
      </c>
      <c r="BU78" s="58">
        <f>IF(AP78="F",TEXT(SUM($BM78:$BQ78)*100,"0000"),"")</f>
      </c>
      <c r="BV78" s="58">
        <f>IF(AP78="F",TEXT((SUM($BM78:$BQ78)-SMALL($BM78:$BQ78,1))*100,"0000"),"")</f>
      </c>
      <c r="BW78" s="58">
        <f>IF(AP78="F",TEXT((SUM($BM78:$BQ78)-SMALL($BM78:$BQ78,1)-SMALL($BM78:$BQ78,2))*100,"0000"),"")</f>
      </c>
      <c r="BX78" s="58">
        <f>IF(AP78="F",TEXT((SUM($BM78:$BQ78)-SMALL($BM78:$BQ78,1)-SMALL($BM78:$BQ78,2)-SMALL($BM78:$BQ78,3))*100,"0000"),"")</f>
      </c>
      <c r="BY78" s="58">
        <f>IF(AP78="F",TEXT((SUM($BM78:$BQ78)-SMALL($BM78:$BQ78,1)-SMALL($BM78:$BQ78,2)-SMALL($BM78:$BQ78,3)-SMALL($BM78:$BQ78,4))*100,"0000"),"")</f>
      </c>
      <c r="BZ78" s="59">
        <f>IF(OR(AND(K78="C",MAX(Z78,AK78)&gt;6),AND(K78="D",MAX(Z78,AK78)&gt;4),AND(K78="E",MAX(Z78,AK78)&gt;2.5),AND(K78="F",MAX(Z78,AK78)&gt;1.5)),"KO","")</f>
      </c>
      <c r="CA78" s="60">
        <f>IF(AND(COUNT(L78:P78)&gt;0,OR(ISBLANK(K78),K78&lt;&gt;CO78)),"S","")</f>
      </c>
      <c r="CB78" s="61">
        <f>IF(CE78="x",IF(CC78&lt;=0,CD78,200-CC78),"")</f>
        <v>9</v>
      </c>
      <c r="CC78" s="62"/>
      <c r="CD78" s="63">
        <v>9</v>
      </c>
      <c r="CE78" s="64" t="s">
        <v>104</v>
      </c>
      <c r="CF78" s="65">
        <f>IF(CM78&gt;=1992,"Ž","")</f>
      </c>
      <c r="CG78"/>
      <c r="CH78"/>
      <c r="CI78"/>
      <c r="CJ78"/>
      <c r="CK78"/>
      <c r="CL78"/>
      <c r="CM78"/>
      <c r="CN78"/>
      <c r="CO78"/>
      <c r="CP78"/>
      <c r="CQ78" s="22" t="s">
        <v>102</v>
      </c>
      <c r="CS78" s="6">
        <f>+F78</f>
        <v>0</v>
      </c>
      <c r="CT78" s="6">
        <f>+CT77</f>
        <v>0</v>
      </c>
      <c r="CU78" s="6">
        <f>+AP78</f>
        <v>0</v>
      </c>
      <c r="CV78" s="74">
        <f>+AM78</f>
        <v>0</v>
      </c>
      <c r="CW78" s="6">
        <f>+CW77</f>
        <v>0</v>
      </c>
      <c r="CX78" s="75">
        <f>+AJ78</f>
        <v>0</v>
      </c>
      <c r="CY78" s="76">
        <f>+AK78</f>
        <v>0</v>
      </c>
      <c r="CZ78" s="75">
        <f>+AM78</f>
        <v>0</v>
      </c>
      <c r="DA78" s="75">
        <f>+AN78</f>
        <v>0</v>
      </c>
    </row>
    <row r="79" spans="1:10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 s="56">
        <f>IF(SUM(L79:P79)=0,0,ROUND(AVERAGE(L79:P79)/10,2))</f>
        <v>0</v>
      </c>
      <c r="AS79" s="57">
        <f>IF(ISNUMBER(L79),L79/10,$AR79)</f>
        <v>0</v>
      </c>
      <c r="AT79" s="57">
        <f>IF(ISNUMBER(M79),M79/10,$AR79)</f>
        <v>0</v>
      </c>
      <c r="AU79" s="57">
        <f>IF(ISNUMBER(N79),N79/10,$AR79)</f>
        <v>0</v>
      </c>
      <c r="AV79" s="57">
        <f>IF(ISNUMBER(O79),O79/10,$AR79)</f>
        <v>0</v>
      </c>
      <c r="AW79" s="57">
        <f>IF(ISNUMBER(P79),P79/10,$AR79)</f>
        <v>0</v>
      </c>
      <c r="AX79" s="56">
        <f>IF(SUM(T79:X79)=0,0,ROUND(AVERAGE(T79:X79)/10,2))</f>
        <v>0</v>
      </c>
      <c r="AY79" s="57">
        <f>IF(ISNUMBER(T79),T79/10,$AX79)</f>
        <v>0</v>
      </c>
      <c r="AZ79" s="57">
        <f>IF(ISNUMBER(U79),U79/10,$AX79)</f>
        <v>0</v>
      </c>
      <c r="BA79" s="57">
        <f>IF(ISNUMBER(V79),V79/10,$AX79)</f>
        <v>0</v>
      </c>
      <c r="BB79" s="57">
        <f>IF(ISNUMBER(W79),W79/10,$AX79)</f>
        <v>0</v>
      </c>
      <c r="BC79" s="57">
        <f>IF(ISNUMBER(X79),X79/10,$AX79)</f>
        <v>0</v>
      </c>
      <c r="BD79" s="58" t="str">
        <f>TEXT(AC79*100,"0000")</f>
        <v>0000</v>
      </c>
      <c r="BE79" s="58" t="str">
        <f>TEXT(AB79*100,"0000")</f>
        <v>0000</v>
      </c>
      <c r="BF79" s="58" t="str">
        <f>TEXT(Y79*100,"0000")</f>
        <v>0000</v>
      </c>
      <c r="BG79" s="58" t="str">
        <f>TEXT(SUM($AY79:$BC79)*100,"0000")</f>
        <v>0000</v>
      </c>
      <c r="BH79" s="58" t="str">
        <f>TEXT((SUM($AY79:$BC79)-SMALL($AY79:$BC79,1))*100,"0000")</f>
        <v>0000</v>
      </c>
      <c r="BI79" s="58" t="str">
        <f>TEXT((SUM($AY79:$BC79)-SMALL($AY79:$BC79,1)-SMALL($AY79:$BC79,2))*100,"0000")</f>
        <v>0000</v>
      </c>
      <c r="BJ79" s="58" t="str">
        <f>TEXT((SUM($AY79:$BC79)-SMALL($AY79:$BC79,1)-SMALL($AY79:$BC79,2)-SMALL($AY79:$BC79,3))*100,"0000")</f>
        <v>0000</v>
      </c>
      <c r="BK79" s="58" t="str">
        <f>TEXT((SUM($AY79:$BC79)-SMALL($AY79:$BC79,1)-SMALL($AY79:$BC79,2)-SMALL($AY79:$BC79,3)-SMALL($AY79:$BC79,4))*100,"0000")</f>
        <v>0000</v>
      </c>
      <c r="BL79" s="56">
        <f>IF(AP79="F",IF(SUM(AE79:AI79)=0,0,ROUND(AVERAGE(AE79:AI79)/10,2)),"")</f>
      </c>
      <c r="BM79" s="57">
        <f>IF($AP79="F",IF(ISNUMBER(AE79),AE79/10,$BL79),"")</f>
      </c>
      <c r="BN79" s="57">
        <f>IF($AP79="F",IF(ISNUMBER(AF79),AF79/10,$BL79),"")</f>
      </c>
      <c r="BO79" s="57">
        <f>IF($AP79="F",IF(ISNUMBER(AG79),AG79/10,$BL79),"")</f>
      </c>
      <c r="BP79" s="57">
        <f>IF($AP79="F",IF(ISNUMBER(AH79),AH79/10,$BL79),"")</f>
      </c>
      <c r="BQ79" s="57">
        <f>IF($AP79="F",IF(ISNUMBER(AI79),AI79/10,$BL79),"")</f>
      </c>
      <c r="BR79" s="58">
        <f>IF(AP79="F",TEXT(AQ79*100,"00000"),"")</f>
      </c>
      <c r="BS79" s="58">
        <f>IF(AP79="F",TEXT(AM79*100,"0000"),"")</f>
      </c>
      <c r="BT79" s="58">
        <f>IF(AP79="F",TEXT(AJ79*100,"0000"),"")</f>
      </c>
      <c r="BU79" s="58">
        <f>IF(AP79="F",TEXT(SUM($BM79:$BQ79)*100,"0000"),"")</f>
      </c>
      <c r="BV79" s="58">
        <f>IF(AP79="F",TEXT((SUM($BM79:$BQ79)-SMALL($BM79:$BQ79,1))*100,"0000"),"")</f>
      </c>
      <c r="BW79" s="58">
        <f>IF(AP79="F",TEXT((SUM($BM79:$BQ79)-SMALL($BM79:$BQ79,1)-SMALL($BM79:$BQ79,2))*100,"0000"),"")</f>
      </c>
      <c r="BX79" s="58">
        <f>IF(AP79="F",TEXT((SUM($BM79:$BQ79)-SMALL($BM79:$BQ79,1)-SMALL($BM79:$BQ79,2)-SMALL($BM79:$BQ79,3))*100,"0000"),"")</f>
      </c>
      <c r="BY79" s="58">
        <f>IF(AP79="F",TEXT((SUM($BM79:$BQ79)-SMALL($BM79:$BQ79,1)-SMALL($BM79:$BQ79,2)-SMALL($BM79:$BQ79,3)-SMALL($BM79:$BQ79,4))*100,"0000"),"")</f>
      </c>
      <c r="BZ79" s="59">
        <f>IF(OR(AND(K79="C",MAX(Z79,AK79)&gt;6),AND(K79="D",MAX(Z79,AK79)&gt;4),AND(K79="E",MAX(Z79,AK79)&gt;2.5),AND(K79="F",MAX(Z79,AK79)&gt;1.5)),"KO","")</f>
      </c>
      <c r="CA79" s="60">
        <f>IF(AND(COUNT(L79:P79)&gt;0,OR(ISBLANK(K79),K79&lt;&gt;CO79)),"S","")</f>
      </c>
      <c r="CB79" s="61">
        <f>IF(CE79="x",IF(CC79&lt;=0,CD79,200-CC79),"")</f>
        <v>5</v>
      </c>
      <c r="CC79" s="62"/>
      <c r="CD79" s="63">
        <v>5</v>
      </c>
      <c r="CE79" s="64" t="s">
        <v>104</v>
      </c>
      <c r="CF79" s="65">
        <f>IF(CM79&gt;=1992,"Ž","")</f>
      </c>
      <c r="CG79"/>
      <c r="CH79"/>
      <c r="CI79"/>
      <c r="CJ79"/>
      <c r="CK79"/>
      <c r="CL79"/>
      <c r="CM79"/>
      <c r="CN79"/>
      <c r="CO79"/>
      <c r="CP79"/>
      <c r="CQ79" s="22" t="s">
        <v>102</v>
      </c>
      <c r="CS79" s="6">
        <f>+F79</f>
        <v>0</v>
      </c>
      <c r="CT79" s="6">
        <f>+CT78</f>
        <v>0</v>
      </c>
      <c r="CU79" s="6">
        <f>+AP79</f>
        <v>0</v>
      </c>
      <c r="CV79" s="74">
        <f>+AM79</f>
        <v>0</v>
      </c>
      <c r="CW79" s="6">
        <f>+CW78</f>
        <v>0</v>
      </c>
      <c r="CX79" s="75">
        <f>+AJ79</f>
        <v>0</v>
      </c>
      <c r="CY79" s="76">
        <f>+AK79</f>
        <v>0</v>
      </c>
      <c r="CZ79" s="75">
        <f>+AM79</f>
        <v>0</v>
      </c>
      <c r="DA79" s="75">
        <f>+AN79</f>
        <v>0</v>
      </c>
    </row>
    <row r="80" spans="1:95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 s="56"/>
      <c r="AS80" s="57"/>
      <c r="AT80" s="57"/>
      <c r="AU80" s="57"/>
      <c r="AV80" s="57"/>
      <c r="AW80" s="57"/>
      <c r="AX80" s="56"/>
      <c r="AY80" s="57"/>
      <c r="AZ80" s="57"/>
      <c r="BA80" s="57"/>
      <c r="BB80" s="57"/>
      <c r="BC80" s="57"/>
      <c r="BD80" s="58"/>
      <c r="BE80" s="58"/>
      <c r="BF80" s="58"/>
      <c r="BG80" s="58"/>
      <c r="BH80" s="58"/>
      <c r="BI80" s="58"/>
      <c r="BJ80" s="58"/>
      <c r="BK80" s="58"/>
      <c r="BL80" s="56"/>
      <c r="BM80" s="57"/>
      <c r="BN80" s="57"/>
      <c r="BO80" s="57"/>
      <c r="BP80" s="57"/>
      <c r="BQ80" s="57"/>
      <c r="BR80" s="58"/>
      <c r="BS80" s="58"/>
      <c r="BT80" s="58"/>
      <c r="BU80" s="58"/>
      <c r="BV80" s="58"/>
      <c r="BW80" s="58"/>
      <c r="BX80" s="58"/>
      <c r="BY80" s="58"/>
      <c r="BZ80" s="59"/>
      <c r="CA80" s="60"/>
      <c r="CB80" s="61"/>
      <c r="CC80" s="71"/>
      <c r="CD80" s="63"/>
      <c r="CE80" s="64"/>
      <c r="CF80" s="65"/>
      <c r="CG80"/>
      <c r="CH80"/>
      <c r="CI80"/>
      <c r="CJ80"/>
      <c r="CK80"/>
      <c r="CL80"/>
      <c r="CM80"/>
      <c r="CN80"/>
      <c r="CO80"/>
      <c r="CP80"/>
      <c r="CQ80" s="22"/>
    </row>
    <row r="81" spans="1:10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 s="56">
        <f>IF(SUM(L81:P81)=0,0,ROUND(AVERAGE(L81:P81)/10,2))</f>
        <v>0</v>
      </c>
      <c r="AS81" s="57">
        <f>IF(ISNUMBER(L81),L81/10,$AR81)</f>
        <v>0</v>
      </c>
      <c r="AT81" s="57">
        <f>IF(ISNUMBER(M81),M81/10,$AR81)</f>
        <v>0</v>
      </c>
      <c r="AU81" s="57">
        <f>IF(ISNUMBER(N81),N81/10,$AR81)</f>
        <v>0</v>
      </c>
      <c r="AV81" s="57">
        <f>IF(ISNUMBER(O81),O81/10,$AR81)</f>
        <v>0</v>
      </c>
      <c r="AW81" s="57">
        <f>IF(ISNUMBER(P81),P81/10,$AR81)</f>
        <v>0</v>
      </c>
      <c r="AX81" s="56">
        <f>IF(SUM(T81:X81)=0,0,ROUND(AVERAGE(T81:X81)/10,2))</f>
        <v>0</v>
      </c>
      <c r="AY81" s="57">
        <f>IF(ISNUMBER(T81),T81/10,$AX81)</f>
        <v>0</v>
      </c>
      <c r="AZ81" s="57">
        <f>IF(ISNUMBER(U81),U81/10,$AX81)</f>
        <v>0</v>
      </c>
      <c r="BA81" s="57">
        <f>IF(ISNUMBER(V81),V81/10,$AX81)</f>
        <v>0</v>
      </c>
      <c r="BB81" s="57">
        <f>IF(ISNUMBER(W81),W81/10,$AX81)</f>
        <v>0</v>
      </c>
      <c r="BC81" s="57">
        <f>IF(ISNUMBER(X81),X81/10,$AX81)</f>
        <v>0</v>
      </c>
      <c r="BD81" s="58" t="str">
        <f>TEXT(AC81*100,"0000")</f>
        <v>0000</v>
      </c>
      <c r="BE81" s="58" t="str">
        <f>TEXT(AB81*100,"0000")</f>
        <v>0000</v>
      </c>
      <c r="BF81" s="58" t="str">
        <f>TEXT(Y81*100,"0000")</f>
        <v>0000</v>
      </c>
      <c r="BG81" s="58" t="str">
        <f>TEXT(SUM($AY81:$BC81)*100,"0000")</f>
        <v>0000</v>
      </c>
      <c r="BH81" s="58" t="str">
        <f>TEXT((SUM($AY81:$BC81)-SMALL($AY81:$BC81,1))*100,"0000")</f>
        <v>0000</v>
      </c>
      <c r="BI81" s="58" t="str">
        <f>TEXT((SUM($AY81:$BC81)-SMALL($AY81:$BC81,1)-SMALL($AY81:$BC81,2))*100,"0000")</f>
        <v>0000</v>
      </c>
      <c r="BJ81" s="58" t="str">
        <f>TEXT((SUM($AY81:$BC81)-SMALL($AY81:$BC81,1)-SMALL($AY81:$BC81,2)-SMALL($AY81:$BC81,3))*100,"0000")</f>
        <v>0000</v>
      </c>
      <c r="BK81" s="58" t="str">
        <f>TEXT((SUM($AY81:$BC81)-SMALL($AY81:$BC81,1)-SMALL($AY81:$BC81,2)-SMALL($AY81:$BC81,3)-SMALL($AY81:$BC81,4))*100,"0000")</f>
        <v>0000</v>
      </c>
      <c r="BL81" s="56">
        <f>IF(AP81="F",IF(SUM(AE81:AI81)=0,0,ROUND(AVERAGE(AE81:AI81)/10,2)),"")</f>
      </c>
      <c r="BM81" s="57">
        <f>IF($AP81="F",IF(ISNUMBER(AE81),AE81/10,$BL81),"")</f>
      </c>
      <c r="BN81" s="57">
        <f>IF($AP81="F",IF(ISNUMBER(AF81),AF81/10,$BL81),"")</f>
      </c>
      <c r="BO81" s="57">
        <f>IF($AP81="F",IF(ISNUMBER(AG81),AG81/10,$BL81),"")</f>
      </c>
      <c r="BP81" s="57">
        <f>IF($AP81="F",IF(ISNUMBER(AH81),AH81/10,$BL81),"")</f>
      </c>
      <c r="BQ81" s="57">
        <f>IF($AP81="F",IF(ISNUMBER(AI81),AI81/10,$BL81),"")</f>
      </c>
      <c r="BR81" s="58">
        <f>IF(AP81="F",TEXT(AQ81*100,"00000"),"")</f>
      </c>
      <c r="BS81" s="58">
        <f>IF(AP81="F",TEXT(AM81*100,"0000"),"")</f>
      </c>
      <c r="BT81" s="58">
        <f>IF(AP81="F",TEXT(AJ81*100,"0000"),"")</f>
      </c>
      <c r="BU81" s="58">
        <f>IF(AP81="F",TEXT(SUM($BM81:$BQ81)*100,"0000"),"")</f>
      </c>
      <c r="BV81" s="58">
        <f>IF(AP81="F",TEXT((SUM($BM81:$BQ81)-SMALL($BM81:$BQ81,1))*100,"0000"),"")</f>
      </c>
      <c r="BW81" s="58">
        <f>IF(AP81="F",TEXT((SUM($BM81:$BQ81)-SMALL($BM81:$BQ81,1)-SMALL($BM81:$BQ81,2))*100,"0000"),"")</f>
      </c>
      <c r="BX81" s="58">
        <f>IF(AP81="F",TEXT((SUM($BM81:$BQ81)-SMALL($BM81:$BQ81,1)-SMALL($BM81:$BQ81,2)-SMALL($BM81:$BQ81,3))*100,"0000"),"")</f>
      </c>
      <c r="BY81" s="58">
        <f>IF(AP81="F",TEXT((SUM($BM81:$BQ81)-SMALL($BM81:$BQ81,1)-SMALL($BM81:$BQ81,2)-SMALL($BM81:$BQ81,3)-SMALL($BM81:$BQ81,4))*100,"0000"),"")</f>
      </c>
      <c r="BZ81" s="59">
        <f>IF(OR(AND(K81="C",MAX(Z81,AK81)&gt;6),AND(K81="D",MAX(Z81,AK81)&gt;4),AND(K81="E",MAX(Z81,AK81)&gt;2.5),AND(K81="F",MAX(Z81,AK81)&gt;1.5)),"KO","")</f>
      </c>
      <c r="CA81" s="60">
        <f>IF(AND(COUNT(L81:P81)&gt;0,OR(ISBLANK(K81),K81&lt;&gt;CO81)),"S","")</f>
      </c>
      <c r="CB81" s="61">
        <f>IF(CE81="x",IF(CC81&lt;=0,CD81,200-CC81),"")</f>
        <v>20</v>
      </c>
      <c r="CC81" s="62"/>
      <c r="CD81" s="63">
        <v>20</v>
      </c>
      <c r="CE81" s="64" t="s">
        <v>104</v>
      </c>
      <c r="CF81" s="65">
        <f>IF(CM81&gt;=1992,"Ž","")</f>
      </c>
      <c r="CG81"/>
      <c r="CH81"/>
      <c r="CI81"/>
      <c r="CJ81"/>
      <c r="CK81"/>
      <c r="CL81"/>
      <c r="CM81"/>
      <c r="CN81"/>
      <c r="CO81"/>
      <c r="CP81"/>
      <c r="CQ81" s="22" t="s">
        <v>102</v>
      </c>
      <c r="CS81" s="6">
        <f>+F81</f>
        <v>0</v>
      </c>
      <c r="CT81" s="6">
        <f>+A80</f>
        <v>0</v>
      </c>
      <c r="CU81" s="6">
        <f>+AP81</f>
        <v>0</v>
      </c>
      <c r="CV81" s="74">
        <f>+AM81</f>
        <v>0</v>
      </c>
      <c r="CW81" s="6">
        <f>+AD80</f>
        <v>0</v>
      </c>
      <c r="CX81" s="75">
        <f>+AJ81</f>
        <v>0</v>
      </c>
      <c r="CY81" s="76">
        <f>+AK81</f>
        <v>0</v>
      </c>
      <c r="CZ81" s="75">
        <f>+AM81</f>
        <v>0</v>
      </c>
      <c r="DA81" s="75">
        <f>+AN81</f>
        <v>0</v>
      </c>
    </row>
    <row r="82" spans="1:10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 s="56">
        <f>IF(SUM(L82:P82)=0,0,ROUND(AVERAGE(L82:P82)/10,2))</f>
        <v>0</v>
      </c>
      <c r="AS82" s="57">
        <f>IF(ISNUMBER(L82),L82/10,$AR82)</f>
        <v>0</v>
      </c>
      <c r="AT82" s="57">
        <f>IF(ISNUMBER(M82),M82/10,$AR82)</f>
        <v>0</v>
      </c>
      <c r="AU82" s="57">
        <f>IF(ISNUMBER(N82),N82/10,$AR82)</f>
        <v>0</v>
      </c>
      <c r="AV82" s="57">
        <f>IF(ISNUMBER(O82),O82/10,$AR82)</f>
        <v>0</v>
      </c>
      <c r="AW82" s="57">
        <f>IF(ISNUMBER(P82),P82/10,$AR82)</f>
        <v>0</v>
      </c>
      <c r="AX82" s="56">
        <f>IF(SUM(T82:X82)=0,0,ROUND(AVERAGE(T82:X82)/10,2))</f>
        <v>0</v>
      </c>
      <c r="AY82" s="57">
        <f>IF(ISNUMBER(T82),T82/10,$AX82)</f>
        <v>0</v>
      </c>
      <c r="AZ82" s="57">
        <f>IF(ISNUMBER(U82),U82/10,$AX82)</f>
        <v>0</v>
      </c>
      <c r="BA82" s="57">
        <f>IF(ISNUMBER(V82),V82/10,$AX82)</f>
        <v>0</v>
      </c>
      <c r="BB82" s="57">
        <f>IF(ISNUMBER(W82),W82/10,$AX82)</f>
        <v>0</v>
      </c>
      <c r="BC82" s="57">
        <f>IF(ISNUMBER(X82),X82/10,$AX82)</f>
        <v>0</v>
      </c>
      <c r="BD82" s="58" t="str">
        <f>TEXT(AC82*100,"0000")</f>
        <v>0000</v>
      </c>
      <c r="BE82" s="58" t="str">
        <f>TEXT(AB82*100,"0000")</f>
        <v>0000</v>
      </c>
      <c r="BF82" s="58" t="str">
        <f>TEXT(Y82*100,"0000")</f>
        <v>0000</v>
      </c>
      <c r="BG82" s="58" t="str">
        <f>TEXT(SUM($AY82:$BC82)*100,"0000")</f>
        <v>0000</v>
      </c>
      <c r="BH82" s="58" t="str">
        <f>TEXT((SUM($AY82:$BC82)-SMALL($AY82:$BC82,1))*100,"0000")</f>
        <v>0000</v>
      </c>
      <c r="BI82" s="58" t="str">
        <f>TEXT((SUM($AY82:$BC82)-SMALL($AY82:$BC82,1)-SMALL($AY82:$BC82,2))*100,"0000")</f>
        <v>0000</v>
      </c>
      <c r="BJ82" s="58" t="str">
        <f>TEXT((SUM($AY82:$BC82)-SMALL($AY82:$BC82,1)-SMALL($AY82:$BC82,2)-SMALL($AY82:$BC82,3))*100,"0000")</f>
        <v>0000</v>
      </c>
      <c r="BK82" s="58" t="str">
        <f>TEXT((SUM($AY82:$BC82)-SMALL($AY82:$BC82,1)-SMALL($AY82:$BC82,2)-SMALL($AY82:$BC82,3)-SMALL($AY82:$BC82,4))*100,"0000")</f>
        <v>0000</v>
      </c>
      <c r="BL82" s="56">
        <f>IF(AP82="F",IF(SUM(AE82:AI82)=0,0,ROUND(AVERAGE(AE82:AI82)/10,2)),"")</f>
      </c>
      <c r="BM82" s="57">
        <f>IF($AP82="F",IF(ISNUMBER(AE82),AE82/10,$BL82),"")</f>
      </c>
      <c r="BN82" s="57">
        <f>IF($AP82="F",IF(ISNUMBER(AF82),AF82/10,$BL82),"")</f>
      </c>
      <c r="BO82" s="57">
        <f>IF($AP82="F",IF(ISNUMBER(AG82),AG82/10,$BL82),"")</f>
      </c>
      <c r="BP82" s="57">
        <f>IF($AP82="F",IF(ISNUMBER(AH82),AH82/10,$BL82),"")</f>
      </c>
      <c r="BQ82" s="57">
        <f>IF($AP82="F",IF(ISNUMBER(AI82),AI82/10,$BL82),"")</f>
      </c>
      <c r="BR82" s="58">
        <f>IF(AP82="F",TEXT(AQ82*100,"00000"),"")</f>
      </c>
      <c r="BS82" s="58">
        <f>IF(AP82="F",TEXT(AM82*100,"0000"),"")</f>
      </c>
      <c r="BT82" s="58">
        <f>IF(AP82="F",TEXT(AJ82*100,"0000"),"")</f>
      </c>
      <c r="BU82" s="58">
        <f>IF(AP82="F",TEXT(SUM($BM82:$BQ82)*100,"0000"),"")</f>
      </c>
      <c r="BV82" s="58">
        <f>IF(AP82="F",TEXT((SUM($BM82:$BQ82)-SMALL($BM82:$BQ82,1))*100,"0000"),"")</f>
      </c>
      <c r="BW82" s="58">
        <f>IF(AP82="F",TEXT((SUM($BM82:$BQ82)-SMALL($BM82:$BQ82,1)-SMALL($BM82:$BQ82,2))*100,"0000"),"")</f>
      </c>
      <c r="BX82" s="58">
        <f>IF(AP82="F",TEXT((SUM($BM82:$BQ82)-SMALL($BM82:$BQ82,1)-SMALL($BM82:$BQ82,2)-SMALL($BM82:$BQ82,3))*100,"0000"),"")</f>
      </c>
      <c r="BY82" s="58">
        <f>IF(AP82="F",TEXT((SUM($BM82:$BQ82)-SMALL($BM82:$BQ82,1)-SMALL($BM82:$BQ82,2)-SMALL($BM82:$BQ82,3)-SMALL($BM82:$BQ82,4))*100,"0000"),"")</f>
      </c>
      <c r="BZ82" s="59">
        <f>IF(OR(AND(K82="C",MAX(Z82,AK82)&gt;6),AND(K82="D",MAX(Z82,AK82)&gt;4),AND(K82="E",MAX(Z82,AK82)&gt;2.5),AND(K82="F",MAX(Z82,AK82)&gt;1.5)),"KO","")</f>
      </c>
      <c r="CA82" s="60">
        <f>IF(AND(COUNT(L82:P82)&gt;0,OR(ISBLANK(K82),K82&lt;&gt;CO82)),"S","")</f>
      </c>
      <c r="CB82" s="61">
        <f>IF(CE82="x",IF(CC82&lt;=0,CD82,200-CC82),"")</f>
        <v>34</v>
      </c>
      <c r="CC82" s="62"/>
      <c r="CD82" s="63">
        <v>34</v>
      </c>
      <c r="CE82" s="64" t="s">
        <v>104</v>
      </c>
      <c r="CF82" s="65">
        <f>IF(CM82&gt;=1992,"Ž","")</f>
      </c>
      <c r="CG82"/>
      <c r="CH82"/>
      <c r="CI82"/>
      <c r="CJ82"/>
      <c r="CK82"/>
      <c r="CL82"/>
      <c r="CM82"/>
      <c r="CN82"/>
      <c r="CO82"/>
      <c r="CP82"/>
      <c r="CQ82" s="22" t="s">
        <v>102</v>
      </c>
      <c r="CS82" s="6">
        <f>+F82</f>
        <v>0</v>
      </c>
      <c r="CT82" s="6">
        <f>+CT81</f>
        <v>0</v>
      </c>
      <c r="CU82" s="6">
        <f>+AP82</f>
        <v>0</v>
      </c>
      <c r="CV82" s="74">
        <f>+AM82</f>
        <v>0</v>
      </c>
      <c r="CW82" s="6">
        <f>+CW81</f>
        <v>0</v>
      </c>
      <c r="CX82" s="75">
        <f>+AJ82</f>
        <v>0</v>
      </c>
      <c r="CY82" s="76">
        <f>+AK82</f>
        <v>0</v>
      </c>
      <c r="CZ82" s="75">
        <f>+AM82</f>
        <v>0</v>
      </c>
      <c r="DA82" s="75">
        <f>+AN82</f>
        <v>0</v>
      </c>
    </row>
    <row r="83" spans="1:10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 s="56">
        <f>IF(SUM(L83:P83)=0,0,ROUND(AVERAGE(L83:P83)/10,2))</f>
        <v>0</v>
      </c>
      <c r="AS83" s="57">
        <f>IF(ISNUMBER(L83),L83/10,$AR83)</f>
        <v>0</v>
      </c>
      <c r="AT83" s="57">
        <f>IF(ISNUMBER(M83),M83/10,$AR83)</f>
        <v>0</v>
      </c>
      <c r="AU83" s="57">
        <f>IF(ISNUMBER(N83),N83/10,$AR83)</f>
        <v>0</v>
      </c>
      <c r="AV83" s="57">
        <f>IF(ISNUMBER(O83),O83/10,$AR83)</f>
        <v>0</v>
      </c>
      <c r="AW83" s="57">
        <f>IF(ISNUMBER(P83),P83/10,$AR83)</f>
        <v>0</v>
      </c>
      <c r="AX83" s="56">
        <f>IF(SUM(T83:X83)=0,0,ROUND(AVERAGE(T83:X83)/10,2))</f>
        <v>0</v>
      </c>
      <c r="AY83" s="57">
        <f>IF(ISNUMBER(T83),T83/10,$AX83)</f>
        <v>0</v>
      </c>
      <c r="AZ83" s="57">
        <f>IF(ISNUMBER(U83),U83/10,$AX83)</f>
        <v>0</v>
      </c>
      <c r="BA83" s="57">
        <f>IF(ISNUMBER(V83),V83/10,$AX83)</f>
        <v>0</v>
      </c>
      <c r="BB83" s="57">
        <f>IF(ISNUMBER(W83),W83/10,$AX83)</f>
        <v>0</v>
      </c>
      <c r="BC83" s="57">
        <f>IF(ISNUMBER(X83),X83/10,$AX83)</f>
        <v>0</v>
      </c>
      <c r="BD83" s="58" t="str">
        <f>TEXT(AC83*100,"0000")</f>
        <v>0000</v>
      </c>
      <c r="BE83" s="58" t="str">
        <f>TEXT(AB83*100,"0000")</f>
        <v>0000</v>
      </c>
      <c r="BF83" s="58" t="str">
        <f>TEXT(Y83*100,"0000")</f>
        <v>0000</v>
      </c>
      <c r="BG83" s="58" t="str">
        <f>TEXT(SUM($AY83:$BC83)*100,"0000")</f>
        <v>0000</v>
      </c>
      <c r="BH83" s="58" t="str">
        <f>TEXT((SUM($AY83:$BC83)-SMALL($AY83:$BC83,1))*100,"0000")</f>
        <v>0000</v>
      </c>
      <c r="BI83" s="58" t="str">
        <f>TEXT((SUM($AY83:$BC83)-SMALL($AY83:$BC83,1)-SMALL($AY83:$BC83,2))*100,"0000")</f>
        <v>0000</v>
      </c>
      <c r="BJ83" s="58" t="str">
        <f>TEXT((SUM($AY83:$BC83)-SMALL($AY83:$BC83,1)-SMALL($AY83:$BC83,2)-SMALL($AY83:$BC83,3))*100,"0000")</f>
        <v>0000</v>
      </c>
      <c r="BK83" s="58" t="str">
        <f>TEXT((SUM($AY83:$BC83)-SMALL($AY83:$BC83,1)-SMALL($AY83:$BC83,2)-SMALL($AY83:$BC83,3)-SMALL($AY83:$BC83,4))*100,"0000")</f>
        <v>0000</v>
      </c>
      <c r="BL83" s="56">
        <f>IF(AP83="F",IF(SUM(AE83:AI83)=0,0,ROUND(AVERAGE(AE83:AI83)/10,2)),"")</f>
      </c>
      <c r="BM83" s="57">
        <f>IF($AP83="F",IF(ISNUMBER(AE83),AE83/10,$BL83),"")</f>
      </c>
      <c r="BN83" s="57">
        <f>IF($AP83="F",IF(ISNUMBER(AF83),AF83/10,$BL83),"")</f>
      </c>
      <c r="BO83" s="57">
        <f>IF($AP83="F",IF(ISNUMBER(AG83),AG83/10,$BL83),"")</f>
      </c>
      <c r="BP83" s="57">
        <f>IF($AP83="F",IF(ISNUMBER(AH83),AH83/10,$BL83),"")</f>
      </c>
      <c r="BQ83" s="57">
        <f>IF($AP83="F",IF(ISNUMBER(AI83),AI83/10,$BL83),"")</f>
      </c>
      <c r="BR83" s="58">
        <f>IF(AP83="F",TEXT(AQ83*100,"00000"),"")</f>
      </c>
      <c r="BS83" s="58">
        <f>IF(AP83="F",TEXT(AM83*100,"0000"),"")</f>
      </c>
      <c r="BT83" s="58">
        <f>IF(AP83="F",TEXT(AJ83*100,"0000"),"")</f>
      </c>
      <c r="BU83" s="58">
        <f>IF(AP83="F",TEXT(SUM($BM83:$BQ83)*100,"0000"),"")</f>
      </c>
      <c r="BV83" s="58">
        <f>IF(AP83="F",TEXT((SUM($BM83:$BQ83)-SMALL($BM83:$BQ83,1))*100,"0000"),"")</f>
      </c>
      <c r="BW83" s="58">
        <f>IF(AP83="F",TEXT((SUM($BM83:$BQ83)-SMALL($BM83:$BQ83,1)-SMALL($BM83:$BQ83,2))*100,"0000"),"")</f>
      </c>
      <c r="BX83" s="58">
        <f>IF(AP83="F",TEXT((SUM($BM83:$BQ83)-SMALL($BM83:$BQ83,1)-SMALL($BM83:$BQ83,2)-SMALL($BM83:$BQ83,3))*100,"0000"),"")</f>
      </c>
      <c r="BY83" s="58">
        <f>IF(AP83="F",TEXT((SUM($BM83:$BQ83)-SMALL($BM83:$BQ83,1)-SMALL($BM83:$BQ83,2)-SMALL($BM83:$BQ83,3)-SMALL($BM83:$BQ83,4))*100,"0000"),"")</f>
      </c>
      <c r="BZ83" s="59">
        <f>IF(OR(AND(K83="C",MAX(Z83,AK83)&gt;6),AND(K83="D",MAX(Z83,AK83)&gt;4),AND(K83="E",MAX(Z83,AK83)&gt;2.5),AND(K83="F",MAX(Z83,AK83)&gt;1.5)),"KO","")</f>
      </c>
      <c r="CA83" s="60">
        <f>IF(AND(COUNT(L83:P83)&gt;0,OR(ISBLANK(K83),K83&lt;&gt;CO83)),"S","")</f>
      </c>
      <c r="CB83" s="61">
        <f>IF(CE83="x",IF(CC83&lt;=0,CD83,200-CC83),"")</f>
        <v>7</v>
      </c>
      <c r="CC83" s="62"/>
      <c r="CD83" s="63">
        <v>7</v>
      </c>
      <c r="CE83" s="64" t="s">
        <v>104</v>
      </c>
      <c r="CF83" s="65">
        <f>IF(CM83&gt;=1992,"Ž","")</f>
      </c>
      <c r="CG83"/>
      <c r="CH83"/>
      <c r="CI83"/>
      <c r="CJ83"/>
      <c r="CK83"/>
      <c r="CL83"/>
      <c r="CM83"/>
      <c r="CN83"/>
      <c r="CO83"/>
      <c r="CP83"/>
      <c r="CQ83" s="22" t="s">
        <v>102</v>
      </c>
      <c r="CS83" s="6">
        <f>+F83</f>
        <v>0</v>
      </c>
      <c r="CT83" s="6">
        <f>+CT82</f>
        <v>0</v>
      </c>
      <c r="CU83" s="6">
        <f>+AP83</f>
        <v>0</v>
      </c>
      <c r="CV83" s="74">
        <f>+AM83</f>
        <v>0</v>
      </c>
      <c r="CW83" s="6">
        <f>+CW82</f>
        <v>0</v>
      </c>
      <c r="CX83" s="75">
        <f>+AJ83</f>
        <v>0</v>
      </c>
      <c r="CY83" s="76">
        <f>+AK83</f>
        <v>0</v>
      </c>
      <c r="CZ83" s="75">
        <f>+AM83</f>
        <v>0</v>
      </c>
      <c r="DA83" s="75">
        <f>+AN83</f>
        <v>0</v>
      </c>
    </row>
    <row r="84" spans="1:10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 s="56">
        <f>IF(SUM(L84:P84)=0,0,ROUND(AVERAGE(L84:P84)/10,2))</f>
        <v>0</v>
      </c>
      <c r="AS84" s="57">
        <f>IF(ISNUMBER(L84),L84/10,$AR84)</f>
        <v>0</v>
      </c>
      <c r="AT84" s="57">
        <f>IF(ISNUMBER(M84),M84/10,$AR84)</f>
        <v>0</v>
      </c>
      <c r="AU84" s="57">
        <f>IF(ISNUMBER(N84),N84/10,$AR84)</f>
        <v>0</v>
      </c>
      <c r="AV84" s="57">
        <f>IF(ISNUMBER(O84),O84/10,$AR84)</f>
        <v>0</v>
      </c>
      <c r="AW84" s="57">
        <f>IF(ISNUMBER(P84),P84/10,$AR84)</f>
        <v>0</v>
      </c>
      <c r="AX84" s="56">
        <f>IF(SUM(T84:X84)=0,0,ROUND(AVERAGE(T84:X84)/10,2))</f>
        <v>0</v>
      </c>
      <c r="AY84" s="57">
        <f>IF(ISNUMBER(T84),T84/10,$AX84)</f>
        <v>0</v>
      </c>
      <c r="AZ84" s="57">
        <f>IF(ISNUMBER(U84),U84/10,$AX84)</f>
        <v>0</v>
      </c>
      <c r="BA84" s="57">
        <f>IF(ISNUMBER(V84),V84/10,$AX84)</f>
        <v>0</v>
      </c>
      <c r="BB84" s="57">
        <f>IF(ISNUMBER(W84),W84/10,$AX84)</f>
        <v>0</v>
      </c>
      <c r="BC84" s="57">
        <f>IF(ISNUMBER(X84),X84/10,$AX84)</f>
        <v>0</v>
      </c>
      <c r="BD84" s="58" t="str">
        <f>TEXT(AC84*100,"0000")</f>
        <v>0000</v>
      </c>
      <c r="BE84" s="58" t="str">
        <f>TEXT(AB84*100,"0000")</f>
        <v>0000</v>
      </c>
      <c r="BF84" s="58" t="str">
        <f>TEXT(Y84*100,"0000")</f>
        <v>0000</v>
      </c>
      <c r="BG84" s="58" t="str">
        <f>TEXT(SUM($AY84:$BC84)*100,"0000")</f>
        <v>0000</v>
      </c>
      <c r="BH84" s="58" t="str">
        <f>TEXT((SUM($AY84:$BC84)-SMALL($AY84:$BC84,1))*100,"0000")</f>
        <v>0000</v>
      </c>
      <c r="BI84" s="58" t="str">
        <f>TEXT((SUM($AY84:$BC84)-SMALL($AY84:$BC84,1)-SMALL($AY84:$BC84,2))*100,"0000")</f>
        <v>0000</v>
      </c>
      <c r="BJ84" s="58" t="str">
        <f>TEXT((SUM($AY84:$BC84)-SMALL($AY84:$BC84,1)-SMALL($AY84:$BC84,2)-SMALL($AY84:$BC84,3))*100,"0000")</f>
        <v>0000</v>
      </c>
      <c r="BK84" s="58" t="str">
        <f>TEXT((SUM($AY84:$BC84)-SMALL($AY84:$BC84,1)-SMALL($AY84:$BC84,2)-SMALL($AY84:$BC84,3)-SMALL($AY84:$BC84,4))*100,"0000")</f>
        <v>0000</v>
      </c>
      <c r="BL84" s="56">
        <f>IF(AP84="F",IF(SUM(AE84:AI84)=0,0,ROUND(AVERAGE(AE84:AI84)/10,2)),"")</f>
      </c>
      <c r="BM84" s="57">
        <f>IF($AP84="F",IF(ISNUMBER(AE84),AE84/10,$BL84),"")</f>
      </c>
      <c r="BN84" s="57">
        <f>IF($AP84="F",IF(ISNUMBER(AF84),AF84/10,$BL84),"")</f>
      </c>
      <c r="BO84" s="57">
        <f>IF($AP84="F",IF(ISNUMBER(AG84),AG84/10,$BL84),"")</f>
      </c>
      <c r="BP84" s="57">
        <f>IF($AP84="F",IF(ISNUMBER(AH84),AH84/10,$BL84),"")</f>
      </c>
      <c r="BQ84" s="57">
        <f>IF($AP84="F",IF(ISNUMBER(AI84),AI84/10,$BL84),"")</f>
      </c>
      <c r="BR84" s="58">
        <f>IF(AP84="F",TEXT(AQ84*100,"00000"),"")</f>
      </c>
      <c r="BS84" s="58">
        <f>IF(AP84="F",TEXT(AM84*100,"0000"),"")</f>
      </c>
      <c r="BT84" s="58">
        <f>IF(AP84="F",TEXT(AJ84*100,"0000"),"")</f>
      </c>
      <c r="BU84" s="58">
        <f>IF(AP84="F",TEXT(SUM($BM84:$BQ84)*100,"0000"),"")</f>
      </c>
      <c r="BV84" s="58">
        <f>IF(AP84="F",TEXT((SUM($BM84:$BQ84)-SMALL($BM84:$BQ84,1))*100,"0000"),"")</f>
      </c>
      <c r="BW84" s="58">
        <f>IF(AP84="F",TEXT((SUM($BM84:$BQ84)-SMALL($BM84:$BQ84,1)-SMALL($BM84:$BQ84,2))*100,"0000"),"")</f>
      </c>
      <c r="BX84" s="58">
        <f>IF(AP84="F",TEXT((SUM($BM84:$BQ84)-SMALL($BM84:$BQ84,1)-SMALL($BM84:$BQ84,2)-SMALL($BM84:$BQ84,3))*100,"0000"),"")</f>
      </c>
      <c r="BY84" s="58">
        <f>IF(AP84="F",TEXT((SUM($BM84:$BQ84)-SMALL($BM84:$BQ84,1)-SMALL($BM84:$BQ84,2)-SMALL($BM84:$BQ84,3)-SMALL($BM84:$BQ84,4))*100,"0000"),"")</f>
      </c>
      <c r="BZ84" s="59">
        <f>IF(OR(AND(K84="C",MAX(Z84,AK84)&gt;6),AND(K84="D",MAX(Z84,AK84)&gt;4),AND(K84="E",MAX(Z84,AK84)&gt;2.5),AND(K84="F",MAX(Z84,AK84)&gt;1.5)),"KO","")</f>
      </c>
      <c r="CA84" s="60">
        <f>IF(AND(COUNT(L84:P84)&gt;0,OR(ISBLANK(K84),K84&lt;&gt;CO84)),"S","")</f>
      </c>
      <c r="CB84" s="61">
        <f>IF(CE84="x",IF(CC84&lt;=0,CD84,200-CC84),"")</f>
        <v>10</v>
      </c>
      <c r="CC84" s="62"/>
      <c r="CD84" s="63">
        <v>10</v>
      </c>
      <c r="CE84" s="64" t="s">
        <v>104</v>
      </c>
      <c r="CF84" s="65">
        <f>IF(CM84&gt;=1992,"Ž","")</f>
      </c>
      <c r="CG84"/>
      <c r="CH84"/>
      <c r="CI84"/>
      <c r="CJ84"/>
      <c r="CK84"/>
      <c r="CL84"/>
      <c r="CM84"/>
      <c r="CN84"/>
      <c r="CO84"/>
      <c r="CP84"/>
      <c r="CQ84" s="22" t="s">
        <v>102</v>
      </c>
      <c r="CS84" s="6">
        <f>+F84</f>
        <v>0</v>
      </c>
      <c r="CT84" s="6">
        <f>+CT83</f>
        <v>0</v>
      </c>
      <c r="CU84" s="6">
        <f>+AP84</f>
        <v>0</v>
      </c>
      <c r="CV84" s="74">
        <f>+AM84</f>
        <v>0</v>
      </c>
      <c r="CW84" s="6">
        <f>+CW83</f>
        <v>0</v>
      </c>
      <c r="CX84" s="75">
        <f>+AJ84</f>
        <v>0</v>
      </c>
      <c r="CY84" s="76">
        <f>+AK84</f>
        <v>0</v>
      </c>
      <c r="CZ84" s="75">
        <f>+AM84</f>
        <v>0</v>
      </c>
      <c r="DA84" s="75">
        <f>+AN84</f>
        <v>0</v>
      </c>
    </row>
    <row r="85" spans="1:95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 s="56"/>
      <c r="AS85" s="57"/>
      <c r="AT85" s="57"/>
      <c r="AU85" s="57"/>
      <c r="AV85" s="57"/>
      <c r="AW85" s="57"/>
      <c r="AX85" s="56"/>
      <c r="AY85" s="57"/>
      <c r="AZ85" s="57"/>
      <c r="BA85" s="57"/>
      <c r="BB85" s="57"/>
      <c r="BC85" s="57"/>
      <c r="BD85" s="58"/>
      <c r="BE85" s="58"/>
      <c r="BF85" s="58"/>
      <c r="BG85" s="58"/>
      <c r="BH85" s="58"/>
      <c r="BI85" s="58"/>
      <c r="BJ85" s="58"/>
      <c r="BK85" s="58"/>
      <c r="BL85" s="56"/>
      <c r="BM85" s="57"/>
      <c r="BN85" s="57"/>
      <c r="BO85" s="57"/>
      <c r="BP85" s="57"/>
      <c r="BQ85" s="57"/>
      <c r="BR85" s="58"/>
      <c r="BS85" s="58"/>
      <c r="BT85" s="58"/>
      <c r="BU85" s="58"/>
      <c r="BV85" s="58"/>
      <c r="BW85" s="58"/>
      <c r="BX85" s="58"/>
      <c r="BY85" s="58"/>
      <c r="BZ85" s="59"/>
      <c r="CA85" s="60"/>
      <c r="CB85" s="61"/>
      <c r="CC85" s="71"/>
      <c r="CD85" s="63"/>
      <c r="CE85" s="64"/>
      <c r="CF85" s="65"/>
      <c r="CG85"/>
      <c r="CH85"/>
      <c r="CI85"/>
      <c r="CJ85"/>
      <c r="CK85"/>
      <c r="CL85"/>
      <c r="CM85"/>
      <c r="CN85"/>
      <c r="CO85"/>
      <c r="CP85"/>
      <c r="CQ85" s="22"/>
    </row>
    <row r="86" spans="1:105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 s="56">
        <f>IF(SUM(L86:P86)=0,0,ROUND(AVERAGE(L86:P86)/10,2))</f>
        <v>0</v>
      </c>
      <c r="AS86" s="57">
        <f>IF(ISNUMBER(L86),L86/10,$AR86)</f>
        <v>0</v>
      </c>
      <c r="AT86" s="57">
        <f>IF(ISNUMBER(M86),M86/10,$AR86)</f>
        <v>0</v>
      </c>
      <c r="AU86" s="57">
        <f>IF(ISNUMBER(N86),N86/10,$AR86)</f>
        <v>0</v>
      </c>
      <c r="AV86" s="57">
        <f>IF(ISNUMBER(O86),O86/10,$AR86)</f>
        <v>0</v>
      </c>
      <c r="AW86" s="57">
        <f>IF(ISNUMBER(P86),P86/10,$AR86)</f>
        <v>0</v>
      </c>
      <c r="AX86" s="56">
        <f>IF(SUM(T86:X86)=0,0,ROUND(AVERAGE(T86:X86)/10,2))</f>
        <v>0</v>
      </c>
      <c r="AY86" s="57">
        <f>IF(ISNUMBER(T86),T86/10,$AX86)</f>
        <v>0</v>
      </c>
      <c r="AZ86" s="57">
        <f>IF(ISNUMBER(U86),U86/10,$AX86)</f>
        <v>0</v>
      </c>
      <c r="BA86" s="57">
        <f>IF(ISNUMBER(V86),V86/10,$AX86)</f>
        <v>0</v>
      </c>
      <c r="BB86" s="57">
        <f>IF(ISNUMBER(W86),W86/10,$AX86)</f>
        <v>0</v>
      </c>
      <c r="BC86" s="57">
        <f>IF(ISNUMBER(X86),X86/10,$AX86)</f>
        <v>0</v>
      </c>
      <c r="BD86" s="58" t="str">
        <f>TEXT(AC86*100,"0000")</f>
        <v>0000</v>
      </c>
      <c r="BE86" s="58" t="str">
        <f>TEXT(AB86*100,"0000")</f>
        <v>0000</v>
      </c>
      <c r="BF86" s="58" t="str">
        <f>TEXT(Y86*100,"0000")</f>
        <v>0000</v>
      </c>
      <c r="BG86" s="58" t="str">
        <f>TEXT(SUM($AY86:$BC86)*100,"0000")</f>
        <v>0000</v>
      </c>
      <c r="BH86" s="58" t="str">
        <f>TEXT((SUM($AY86:$BC86)-SMALL($AY86:$BC86,1))*100,"0000")</f>
        <v>0000</v>
      </c>
      <c r="BI86" s="58" t="str">
        <f>TEXT((SUM($AY86:$BC86)-SMALL($AY86:$BC86,1)-SMALL($AY86:$BC86,2))*100,"0000")</f>
        <v>0000</v>
      </c>
      <c r="BJ86" s="58" t="str">
        <f>TEXT((SUM($AY86:$BC86)-SMALL($AY86:$BC86,1)-SMALL($AY86:$BC86,2)-SMALL($AY86:$BC86,3))*100,"0000")</f>
        <v>0000</v>
      </c>
      <c r="BK86" s="58" t="str">
        <f>TEXT((SUM($AY86:$BC86)-SMALL($AY86:$BC86,1)-SMALL($AY86:$BC86,2)-SMALL($AY86:$BC86,3)-SMALL($AY86:$BC86,4))*100,"0000")</f>
        <v>0000</v>
      </c>
      <c r="BL86" s="56">
        <f>IF(AP86="F",IF(SUM(AE86:AI86)=0,0,ROUND(AVERAGE(AE86:AI86)/10,2)),"")</f>
      </c>
      <c r="BM86" s="57">
        <f>IF($AP86="F",IF(ISNUMBER(AE86),AE86/10,$BL86),"")</f>
      </c>
      <c r="BN86" s="57">
        <f>IF($AP86="F",IF(ISNUMBER(AF86),AF86/10,$BL86),"")</f>
      </c>
      <c r="BO86" s="57">
        <f>IF($AP86="F",IF(ISNUMBER(AG86),AG86/10,$BL86),"")</f>
      </c>
      <c r="BP86" s="57">
        <f>IF($AP86="F",IF(ISNUMBER(AH86),AH86/10,$BL86),"")</f>
      </c>
      <c r="BQ86" s="57">
        <f>IF($AP86="F",IF(ISNUMBER(AI86),AI86/10,$BL86),"")</f>
      </c>
      <c r="BR86" s="58">
        <f>IF(AP86="F",TEXT(AQ86*100,"00000"),"")</f>
      </c>
      <c r="BS86" s="58">
        <f>IF(AP86="F",TEXT(AM86*100,"0000"),"")</f>
      </c>
      <c r="BT86" s="58">
        <f>IF(AP86="F",TEXT(AJ86*100,"0000"),"")</f>
      </c>
      <c r="BU86" s="58">
        <f>IF(AP86="F",TEXT(SUM($BM86:$BQ86)*100,"0000"),"")</f>
      </c>
      <c r="BV86" s="58">
        <f>IF(AP86="F",TEXT((SUM($BM86:$BQ86)-SMALL($BM86:$BQ86,1))*100,"0000"),"")</f>
      </c>
      <c r="BW86" s="58">
        <f>IF(AP86="F",TEXT((SUM($BM86:$BQ86)-SMALL($BM86:$BQ86,1)-SMALL($BM86:$BQ86,2))*100,"0000"),"")</f>
      </c>
      <c r="BX86" s="58">
        <f>IF(AP86="F",TEXT((SUM($BM86:$BQ86)-SMALL($BM86:$BQ86,1)-SMALL($BM86:$BQ86,2)-SMALL($BM86:$BQ86,3))*100,"0000"),"")</f>
      </c>
      <c r="BY86" s="58">
        <f>IF(AP86="F",TEXT((SUM($BM86:$BQ86)-SMALL($BM86:$BQ86,1)-SMALL($BM86:$BQ86,2)-SMALL($BM86:$BQ86,3)-SMALL($BM86:$BQ86,4))*100,"0000"),"")</f>
      </c>
      <c r="BZ86" s="59">
        <f>IF(OR(AND(K86="C",MAX(Z86,AK86)&gt;6),AND(K86="D",MAX(Z86,AK86)&gt;4),AND(K86="E",MAX(Z86,AK86)&gt;2.5),AND(K86="F",MAX(Z86,AK86)&gt;1.5)),"KO","")</f>
      </c>
      <c r="CA86" s="60">
        <f>IF(AND(COUNT(L86:P86)&gt;0,OR(ISBLANK(K86),K86&lt;&gt;CO86)),"S","")</f>
      </c>
      <c r="CB86" s="61">
        <f>IF(CE86="x",IF(CC86&lt;=0,CD86,200-CC86),"")</f>
        <v>21</v>
      </c>
      <c r="CC86" s="62"/>
      <c r="CD86" s="63">
        <v>21</v>
      </c>
      <c r="CE86" s="64" t="s">
        <v>104</v>
      </c>
      <c r="CF86" s="65">
        <f>IF(CM86&gt;=1992,"Ž","")</f>
      </c>
      <c r="CG86"/>
      <c r="CH86"/>
      <c r="CI86"/>
      <c r="CJ86"/>
      <c r="CK86"/>
      <c r="CL86"/>
      <c r="CM86"/>
      <c r="CN86"/>
      <c r="CO86"/>
      <c r="CP86"/>
      <c r="CQ86" s="22" t="s">
        <v>102</v>
      </c>
      <c r="CS86" s="6">
        <f>+F86</f>
        <v>0</v>
      </c>
      <c r="CT86" s="6">
        <f>+A85</f>
        <v>0</v>
      </c>
      <c r="CU86" s="6">
        <f>+AP86</f>
        <v>0</v>
      </c>
      <c r="CV86" s="74">
        <f>+AM86</f>
        <v>0</v>
      </c>
      <c r="CW86" s="6">
        <f>+AD85</f>
        <v>0</v>
      </c>
      <c r="CX86" s="75">
        <f>+AJ86</f>
        <v>0</v>
      </c>
      <c r="CY86" s="76">
        <f>+AK86</f>
        <v>0</v>
      </c>
      <c r="CZ86" s="75">
        <f>+AM86</f>
        <v>0</v>
      </c>
      <c r="DA86" s="75">
        <f>+AN86</f>
        <v>0</v>
      </c>
    </row>
    <row r="87" spans="1:105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 s="56">
        <f>IF(SUM(L87:P87)=0,0,ROUND(AVERAGE(L87:P87)/10,2))</f>
        <v>0</v>
      </c>
      <c r="AS87" s="57">
        <f>IF(ISNUMBER(L87),L87/10,$AR87)</f>
        <v>0</v>
      </c>
      <c r="AT87" s="57">
        <f>IF(ISNUMBER(M87),M87/10,$AR87)</f>
        <v>0</v>
      </c>
      <c r="AU87" s="57">
        <f>IF(ISNUMBER(N87),N87/10,$AR87)</f>
        <v>0</v>
      </c>
      <c r="AV87" s="57">
        <f>IF(ISNUMBER(O87),O87/10,$AR87)</f>
        <v>0</v>
      </c>
      <c r="AW87" s="57">
        <f>IF(ISNUMBER(P87),P87/10,$AR87)</f>
        <v>0</v>
      </c>
      <c r="AX87" s="56">
        <f>IF(SUM(T87:X87)=0,0,ROUND(AVERAGE(T87:X87)/10,2))</f>
        <v>0</v>
      </c>
      <c r="AY87" s="57">
        <f>IF(ISNUMBER(T87),T87/10,$AX87)</f>
        <v>0</v>
      </c>
      <c r="AZ87" s="57">
        <f>IF(ISNUMBER(U87),U87/10,$AX87)</f>
        <v>0</v>
      </c>
      <c r="BA87" s="57">
        <f>IF(ISNUMBER(V87),V87/10,$AX87)</f>
        <v>0</v>
      </c>
      <c r="BB87" s="57">
        <f>IF(ISNUMBER(W87),W87/10,$AX87)</f>
        <v>0</v>
      </c>
      <c r="BC87" s="57">
        <f>IF(ISNUMBER(X87),X87/10,$AX87)</f>
        <v>0</v>
      </c>
      <c r="BD87" s="58" t="str">
        <f>TEXT(AC87*100,"0000")</f>
        <v>0000</v>
      </c>
      <c r="BE87" s="58" t="str">
        <f>TEXT(AB87*100,"0000")</f>
        <v>0000</v>
      </c>
      <c r="BF87" s="58" t="str">
        <f>TEXT(Y87*100,"0000")</f>
        <v>0000</v>
      </c>
      <c r="BG87" s="58" t="str">
        <f>TEXT(SUM($AY87:$BC87)*100,"0000")</f>
        <v>0000</v>
      </c>
      <c r="BH87" s="58" t="str">
        <f>TEXT((SUM($AY87:$BC87)-SMALL($AY87:$BC87,1))*100,"0000")</f>
        <v>0000</v>
      </c>
      <c r="BI87" s="58" t="str">
        <f>TEXT((SUM($AY87:$BC87)-SMALL($AY87:$BC87,1)-SMALL($AY87:$BC87,2))*100,"0000")</f>
        <v>0000</v>
      </c>
      <c r="BJ87" s="58" t="str">
        <f>TEXT((SUM($AY87:$BC87)-SMALL($AY87:$BC87,1)-SMALL($AY87:$BC87,2)-SMALL($AY87:$BC87,3))*100,"0000")</f>
        <v>0000</v>
      </c>
      <c r="BK87" s="58" t="str">
        <f>TEXT((SUM($AY87:$BC87)-SMALL($AY87:$BC87,1)-SMALL($AY87:$BC87,2)-SMALL($AY87:$BC87,3)-SMALL($AY87:$BC87,4))*100,"0000")</f>
        <v>0000</v>
      </c>
      <c r="BL87" s="56">
        <f>IF(AP87="F",IF(SUM(AE87:AI87)=0,0,ROUND(AVERAGE(AE87:AI87)/10,2)),"")</f>
      </c>
      <c r="BM87" s="57">
        <f>IF($AP87="F",IF(ISNUMBER(AE87),AE87/10,$BL87),"")</f>
      </c>
      <c r="BN87" s="57">
        <f>IF($AP87="F",IF(ISNUMBER(AF87),AF87/10,$BL87),"")</f>
      </c>
      <c r="BO87" s="57">
        <f>IF($AP87="F",IF(ISNUMBER(AG87),AG87/10,$BL87),"")</f>
      </c>
      <c r="BP87" s="57">
        <f>IF($AP87="F",IF(ISNUMBER(AH87),AH87/10,$BL87),"")</f>
      </c>
      <c r="BQ87" s="57">
        <f>IF($AP87="F",IF(ISNUMBER(AI87),AI87/10,$BL87),"")</f>
      </c>
      <c r="BR87" s="58">
        <f>IF(AP87="F",TEXT(AQ87*100,"00000"),"")</f>
      </c>
      <c r="BS87" s="58">
        <f>IF(AP87="F",TEXT(AM87*100,"0000"),"")</f>
      </c>
      <c r="BT87" s="58">
        <f>IF(AP87="F",TEXT(AJ87*100,"0000"),"")</f>
      </c>
      <c r="BU87" s="58">
        <f>IF(AP87="F",TEXT(SUM($BM87:$BQ87)*100,"0000"),"")</f>
      </c>
      <c r="BV87" s="58">
        <f>IF(AP87="F",TEXT((SUM($BM87:$BQ87)-SMALL($BM87:$BQ87,1))*100,"0000"),"")</f>
      </c>
      <c r="BW87" s="58">
        <f>IF(AP87="F",TEXT((SUM($BM87:$BQ87)-SMALL($BM87:$BQ87,1)-SMALL($BM87:$BQ87,2))*100,"0000"),"")</f>
      </c>
      <c r="BX87" s="58">
        <f>IF(AP87="F",TEXT((SUM($BM87:$BQ87)-SMALL($BM87:$BQ87,1)-SMALL($BM87:$BQ87,2)-SMALL($BM87:$BQ87,3))*100,"0000"),"")</f>
      </c>
      <c r="BY87" s="58">
        <f>IF(AP87="F",TEXT((SUM($BM87:$BQ87)-SMALL($BM87:$BQ87,1)-SMALL($BM87:$BQ87,2)-SMALL($BM87:$BQ87,3)-SMALL($BM87:$BQ87,4))*100,"0000"),"")</f>
      </c>
      <c r="BZ87" s="59">
        <f>IF(OR(AND(K87="C",MAX(Z87,AK87)&gt;6),AND(K87="D",MAX(Z87,AK87)&gt;4),AND(K87="E",MAX(Z87,AK87)&gt;2.5),AND(K87="F",MAX(Z87,AK87)&gt;1.5)),"KO","")</f>
      </c>
      <c r="CA87" s="60">
        <f>IF(AND(COUNT(L87:P87)&gt;0,OR(ISBLANK(K87),K87&lt;&gt;CO87)),"S","")</f>
      </c>
      <c r="CB87" s="61">
        <f>IF(CE87="x",IF(CC87&lt;=0,CD87,200-CC87),"")</f>
        <v>24</v>
      </c>
      <c r="CC87" s="62"/>
      <c r="CD87" s="63">
        <v>24</v>
      </c>
      <c r="CE87" s="64" t="s">
        <v>104</v>
      </c>
      <c r="CF87" s="65">
        <f>IF(CM87&gt;=1992,"Ž","")</f>
      </c>
      <c r="CG87"/>
      <c r="CH87"/>
      <c r="CI87"/>
      <c r="CJ87"/>
      <c r="CK87"/>
      <c r="CL87"/>
      <c r="CM87"/>
      <c r="CN87"/>
      <c r="CO87"/>
      <c r="CP87"/>
      <c r="CQ87" s="22" t="s">
        <v>102</v>
      </c>
      <c r="CS87" s="6">
        <f>+F87</f>
        <v>0</v>
      </c>
      <c r="CT87" s="6">
        <f>+CT86</f>
        <v>0</v>
      </c>
      <c r="CU87" s="6">
        <f>+AP87</f>
        <v>0</v>
      </c>
      <c r="CV87" s="74">
        <f>+AM87</f>
        <v>0</v>
      </c>
      <c r="CW87" s="6">
        <f>+CW86</f>
        <v>0</v>
      </c>
      <c r="CX87" s="75">
        <f>+AJ87</f>
        <v>0</v>
      </c>
      <c r="CY87" s="76">
        <f>+AK87</f>
        <v>0</v>
      </c>
      <c r="CZ87" s="75">
        <f>+AM87</f>
        <v>0</v>
      </c>
      <c r="DA87" s="75">
        <f>+AN87</f>
        <v>0</v>
      </c>
    </row>
    <row r="88" spans="1:105" ht="15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 s="56">
        <f>IF(SUM(L88:P88)=0,0,ROUND(AVERAGE(L88:P88)/10,2))</f>
        <v>0</v>
      </c>
      <c r="AS88" s="57">
        <f>IF(ISNUMBER(L88),L88/10,$AR88)</f>
        <v>0</v>
      </c>
      <c r="AT88" s="57">
        <f>IF(ISNUMBER(M88),M88/10,$AR88)</f>
        <v>0</v>
      </c>
      <c r="AU88" s="57">
        <f>IF(ISNUMBER(N88),N88/10,$AR88)</f>
        <v>0</v>
      </c>
      <c r="AV88" s="57">
        <f>IF(ISNUMBER(O88),O88/10,$AR88)</f>
        <v>0</v>
      </c>
      <c r="AW88" s="57">
        <f>IF(ISNUMBER(P88),P88/10,$AR88)</f>
        <v>0</v>
      </c>
      <c r="AX88" s="56">
        <f>IF(SUM(T88:X88)=0,0,ROUND(AVERAGE(T88:X88)/10,2))</f>
        <v>0</v>
      </c>
      <c r="AY88" s="57">
        <f>IF(ISNUMBER(T88),T88/10,$AX88)</f>
        <v>0</v>
      </c>
      <c r="AZ88" s="57">
        <f>IF(ISNUMBER(U88),U88/10,$AX88)</f>
        <v>0</v>
      </c>
      <c r="BA88" s="57">
        <f>IF(ISNUMBER(V88),V88/10,$AX88)</f>
        <v>0</v>
      </c>
      <c r="BB88" s="57">
        <f>IF(ISNUMBER(W88),W88/10,$AX88)</f>
        <v>0</v>
      </c>
      <c r="BC88" s="57">
        <f>IF(ISNUMBER(X88),X88/10,$AX88)</f>
        <v>0</v>
      </c>
      <c r="BD88" s="58" t="str">
        <f>TEXT(AC88*100,"0000")</f>
        <v>0000</v>
      </c>
      <c r="BE88" s="58" t="str">
        <f>TEXT(AB88*100,"0000")</f>
        <v>0000</v>
      </c>
      <c r="BF88" s="58" t="str">
        <f>TEXT(Y88*100,"0000")</f>
        <v>0000</v>
      </c>
      <c r="BG88" s="58" t="str">
        <f>TEXT(SUM($AY88:$BC88)*100,"0000")</f>
        <v>0000</v>
      </c>
      <c r="BH88" s="58" t="str">
        <f>TEXT((SUM($AY88:$BC88)-SMALL($AY88:$BC88,1))*100,"0000")</f>
        <v>0000</v>
      </c>
      <c r="BI88" s="58" t="str">
        <f>TEXT((SUM($AY88:$BC88)-SMALL($AY88:$BC88,1)-SMALL($AY88:$BC88,2))*100,"0000")</f>
        <v>0000</v>
      </c>
      <c r="BJ88" s="58" t="str">
        <f>TEXT((SUM($AY88:$BC88)-SMALL($AY88:$BC88,1)-SMALL($AY88:$BC88,2)-SMALL($AY88:$BC88,3))*100,"0000")</f>
        <v>0000</v>
      </c>
      <c r="BK88" s="58" t="str">
        <f>TEXT((SUM($AY88:$BC88)-SMALL($AY88:$BC88,1)-SMALL($AY88:$BC88,2)-SMALL($AY88:$BC88,3)-SMALL($AY88:$BC88,4))*100,"0000")</f>
        <v>0000</v>
      </c>
      <c r="BL88" s="56">
        <f>IF(AP88="F",IF(SUM(AE88:AI88)=0,0,ROUND(AVERAGE(AE88:AI88)/10,2)),"")</f>
      </c>
      <c r="BM88" s="57">
        <f>IF($AP88="F",IF(ISNUMBER(AE88),AE88/10,$BL88),"")</f>
      </c>
      <c r="BN88" s="57">
        <f>IF($AP88="F",IF(ISNUMBER(AF88),AF88/10,$BL88),"")</f>
      </c>
      <c r="BO88" s="57">
        <f>IF($AP88="F",IF(ISNUMBER(AG88),AG88/10,$BL88),"")</f>
      </c>
      <c r="BP88" s="57">
        <f>IF($AP88="F",IF(ISNUMBER(AH88),AH88/10,$BL88),"")</f>
      </c>
      <c r="BQ88" s="57">
        <f>IF($AP88="F",IF(ISNUMBER(AI88),AI88/10,$BL88),"")</f>
      </c>
      <c r="BR88" s="58">
        <f>IF(AP88="F",TEXT(AQ88*100,"00000"),"")</f>
      </c>
      <c r="BS88" s="58">
        <f>IF(AP88="F",TEXT(AM88*100,"0000"),"")</f>
      </c>
      <c r="BT88" s="58">
        <f>IF(AP88="F",TEXT(AJ88*100,"0000"),"")</f>
      </c>
      <c r="BU88" s="58">
        <f>IF(AP88="F",TEXT(SUM($BM88:$BQ88)*100,"0000"),"")</f>
      </c>
      <c r="BV88" s="58">
        <f>IF(AP88="F",TEXT((SUM($BM88:$BQ88)-SMALL($BM88:$BQ88,1))*100,"0000"),"")</f>
      </c>
      <c r="BW88" s="58">
        <f>IF(AP88="F",TEXT((SUM($BM88:$BQ88)-SMALL($BM88:$BQ88,1)-SMALL($BM88:$BQ88,2))*100,"0000"),"")</f>
      </c>
      <c r="BX88" s="58">
        <f>IF(AP88="F",TEXT((SUM($BM88:$BQ88)-SMALL($BM88:$BQ88,1)-SMALL($BM88:$BQ88,2)-SMALL($BM88:$BQ88,3))*100,"0000"),"")</f>
      </c>
      <c r="BY88" s="58">
        <f>IF(AP88="F",TEXT((SUM($BM88:$BQ88)-SMALL($BM88:$BQ88,1)-SMALL($BM88:$BQ88,2)-SMALL($BM88:$BQ88,3)-SMALL($BM88:$BQ88,4))*100,"0000"),"")</f>
      </c>
      <c r="BZ88" s="59">
        <f>IF(OR(AND(K88="C",MAX(Z88,AK88)&gt;6),AND(K88="D",MAX(Z88,AK88)&gt;4),AND(K88="E",MAX(Z88,AK88)&gt;2.5),AND(K88="F",MAX(Z88,AK88)&gt;1.5)),"KO","")</f>
      </c>
      <c r="CA88" s="60">
        <f>IF(AND(COUNT(L88:P88)&gt;0,OR(ISBLANK(K88),K88&lt;&gt;CO88)),"S","")</f>
      </c>
      <c r="CB88" s="61">
        <f>IF(CE88="x",IF(CC88&lt;=0,CD88,200-CC88),"")</f>
        <v>26</v>
      </c>
      <c r="CC88" s="62"/>
      <c r="CD88" s="63">
        <v>26</v>
      </c>
      <c r="CE88" s="64" t="s">
        <v>104</v>
      </c>
      <c r="CF88" s="65">
        <f>IF(CM88&gt;=1992,"Ž","")</f>
      </c>
      <c r="CG88"/>
      <c r="CH88"/>
      <c r="CI88"/>
      <c r="CJ88"/>
      <c r="CK88"/>
      <c r="CL88"/>
      <c r="CM88"/>
      <c r="CN88"/>
      <c r="CO88"/>
      <c r="CP88"/>
      <c r="CQ88" s="22" t="s">
        <v>102</v>
      </c>
      <c r="CS88" s="6">
        <f>+F88</f>
        <v>0</v>
      </c>
      <c r="CT88" s="6">
        <f>+CT87</f>
        <v>0</v>
      </c>
      <c r="CU88" s="6">
        <f>+AP88</f>
        <v>0</v>
      </c>
      <c r="CV88" s="74">
        <f>+AM88</f>
        <v>0</v>
      </c>
      <c r="CW88" s="6">
        <f>+CW87</f>
        <v>0</v>
      </c>
      <c r="CX88" s="75">
        <f>+AJ88</f>
        <v>0</v>
      </c>
      <c r="CY88" s="76">
        <f>+AK88</f>
        <v>0</v>
      </c>
      <c r="CZ88" s="75">
        <f>+AM88</f>
        <v>0</v>
      </c>
      <c r="DA88" s="75">
        <f>+AN88</f>
        <v>0</v>
      </c>
    </row>
    <row r="89" spans="1:105" ht="15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 s="56">
        <f>IF(SUM(L89:P89)=0,0,ROUND(AVERAGE(L89:P89)/10,2))</f>
        <v>0</v>
      </c>
      <c r="AS89" s="57">
        <f>IF(ISNUMBER(L89),L89/10,$AR89)</f>
        <v>0</v>
      </c>
      <c r="AT89" s="57">
        <f>IF(ISNUMBER(M89),M89/10,$AR89)</f>
        <v>0</v>
      </c>
      <c r="AU89" s="57">
        <f>IF(ISNUMBER(N89),N89/10,$AR89)</f>
        <v>0</v>
      </c>
      <c r="AV89" s="57">
        <f>IF(ISNUMBER(O89),O89/10,$AR89)</f>
        <v>0</v>
      </c>
      <c r="AW89" s="57">
        <f>IF(ISNUMBER(P89),P89/10,$AR89)</f>
        <v>0</v>
      </c>
      <c r="AX89" s="56">
        <f>IF(SUM(T89:X89)=0,0,ROUND(AVERAGE(T89:X89)/10,2))</f>
        <v>0</v>
      </c>
      <c r="AY89" s="57">
        <f>IF(ISNUMBER(T89),T89/10,$AX89)</f>
        <v>0</v>
      </c>
      <c r="AZ89" s="57">
        <f>IF(ISNUMBER(U89),U89/10,$AX89)</f>
        <v>0</v>
      </c>
      <c r="BA89" s="57">
        <f>IF(ISNUMBER(V89),V89/10,$AX89)</f>
        <v>0</v>
      </c>
      <c r="BB89" s="57">
        <f>IF(ISNUMBER(W89),W89/10,$AX89)</f>
        <v>0</v>
      </c>
      <c r="BC89" s="57">
        <f>IF(ISNUMBER(X89),X89/10,$AX89)</f>
        <v>0</v>
      </c>
      <c r="BD89" s="58" t="str">
        <f>TEXT(AC89*100,"0000")</f>
        <v>0000</v>
      </c>
      <c r="BE89" s="58" t="str">
        <f>TEXT(AB89*100,"0000")</f>
        <v>0000</v>
      </c>
      <c r="BF89" s="58" t="str">
        <f>TEXT(Y89*100,"0000")</f>
        <v>0000</v>
      </c>
      <c r="BG89" s="58" t="str">
        <f>TEXT(SUM($AY89:$BC89)*100,"0000")</f>
        <v>0000</v>
      </c>
      <c r="BH89" s="58" t="str">
        <f>TEXT((SUM($AY89:$BC89)-SMALL($AY89:$BC89,1))*100,"0000")</f>
        <v>0000</v>
      </c>
      <c r="BI89" s="58" t="str">
        <f>TEXT((SUM($AY89:$BC89)-SMALL($AY89:$BC89,1)-SMALL($AY89:$BC89,2))*100,"0000")</f>
        <v>0000</v>
      </c>
      <c r="BJ89" s="58" t="str">
        <f>TEXT((SUM($AY89:$BC89)-SMALL($AY89:$BC89,1)-SMALL($AY89:$BC89,2)-SMALL($AY89:$BC89,3))*100,"0000")</f>
        <v>0000</v>
      </c>
      <c r="BK89" s="58" t="str">
        <f>TEXT((SUM($AY89:$BC89)-SMALL($AY89:$BC89,1)-SMALL($AY89:$BC89,2)-SMALL($AY89:$BC89,3)-SMALL($AY89:$BC89,4))*100,"0000")</f>
        <v>0000</v>
      </c>
      <c r="BL89" s="56">
        <f>IF(AP89="F",IF(SUM(AE89:AI89)=0,0,ROUND(AVERAGE(AE89:AI89)/10,2)),"")</f>
      </c>
      <c r="BM89" s="57">
        <f>IF($AP89="F",IF(ISNUMBER(AE89),AE89/10,$BL89),"")</f>
      </c>
      <c r="BN89" s="57">
        <f>IF($AP89="F",IF(ISNUMBER(AF89),AF89/10,$BL89),"")</f>
      </c>
      <c r="BO89" s="57">
        <f>IF($AP89="F",IF(ISNUMBER(AG89),AG89/10,$BL89),"")</f>
      </c>
      <c r="BP89" s="57">
        <f>IF($AP89="F",IF(ISNUMBER(AH89),AH89/10,$BL89),"")</f>
      </c>
      <c r="BQ89" s="57">
        <f>IF($AP89="F",IF(ISNUMBER(AI89),AI89/10,$BL89),"")</f>
      </c>
      <c r="BR89" s="58">
        <f>IF(AP89="F",TEXT(AQ89*100,"00000"),"")</f>
      </c>
      <c r="BS89" s="58">
        <f>IF(AP89="F",TEXT(AM89*100,"0000"),"")</f>
      </c>
      <c r="BT89" s="58">
        <f>IF(AP89="F",TEXT(AJ89*100,"0000"),"")</f>
      </c>
      <c r="BU89" s="58">
        <f>IF(AP89="F",TEXT(SUM($BM89:$BQ89)*100,"0000"),"")</f>
      </c>
      <c r="BV89" s="58">
        <f>IF(AP89="F",TEXT((SUM($BM89:$BQ89)-SMALL($BM89:$BQ89,1))*100,"0000"),"")</f>
      </c>
      <c r="BW89" s="58">
        <f>IF(AP89="F",TEXT((SUM($BM89:$BQ89)-SMALL($BM89:$BQ89,1)-SMALL($BM89:$BQ89,2))*100,"0000"),"")</f>
      </c>
      <c r="BX89" s="58">
        <f>IF(AP89="F",TEXT((SUM($BM89:$BQ89)-SMALL($BM89:$BQ89,1)-SMALL($BM89:$BQ89,2)-SMALL($BM89:$BQ89,3))*100,"0000"),"")</f>
      </c>
      <c r="BY89" s="58">
        <f>IF(AP89="F",TEXT((SUM($BM89:$BQ89)-SMALL($BM89:$BQ89,1)-SMALL($BM89:$BQ89,2)-SMALL($BM89:$BQ89,3)-SMALL($BM89:$BQ89,4))*100,"0000"),"")</f>
      </c>
      <c r="BZ89" s="59">
        <f>IF(OR(AND(K89="C",MAX(Z89,AK89)&gt;6),AND(K89="D",MAX(Z89,AK89)&gt;4),AND(K89="E",MAX(Z89,AK89)&gt;2.5),AND(K89="F",MAX(Z89,AK89)&gt;1.5)),"KO","")</f>
      </c>
      <c r="CA89" s="60">
        <f>IF(AND(COUNT(L89:P89)&gt;0,OR(ISBLANK(K89),K89&lt;&gt;CO89)),"S","")</f>
      </c>
      <c r="CB89" s="61">
        <f>IF(CE89="x",IF(CC89&lt;=0,CD89,200-CC89),"")</f>
        <v>28</v>
      </c>
      <c r="CC89" s="62"/>
      <c r="CD89" s="63">
        <v>28</v>
      </c>
      <c r="CE89" s="64" t="s">
        <v>104</v>
      </c>
      <c r="CF89" s="65">
        <f>IF(CM89&gt;=1992,"Ž","")</f>
      </c>
      <c r="CG89"/>
      <c r="CH89"/>
      <c r="CI89"/>
      <c r="CJ89"/>
      <c r="CK89"/>
      <c r="CL89"/>
      <c r="CM89"/>
      <c r="CN89"/>
      <c r="CO89"/>
      <c r="CP89"/>
      <c r="CQ89" s="22" t="s">
        <v>102</v>
      </c>
      <c r="CS89" s="6">
        <f>+F89</f>
        <v>0</v>
      </c>
      <c r="CT89" s="6">
        <f>+CT88</f>
        <v>0</v>
      </c>
      <c r="CU89" s="6">
        <f>+AP89</f>
        <v>0</v>
      </c>
      <c r="CV89" s="74">
        <f>+AM89</f>
        <v>0</v>
      </c>
      <c r="CW89" s="6">
        <f>+CW88</f>
        <v>0</v>
      </c>
      <c r="CX89" s="75">
        <f>+AJ89</f>
        <v>0</v>
      </c>
      <c r="CY89" s="76">
        <f>+AK89</f>
        <v>0</v>
      </c>
      <c r="CZ89" s="75">
        <f>+AM89</f>
        <v>0</v>
      </c>
      <c r="DA89" s="75">
        <f>+AN89</f>
        <v>0</v>
      </c>
    </row>
    <row r="90" spans="1:95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 s="56"/>
      <c r="AS90" s="57"/>
      <c r="AT90" s="57"/>
      <c r="AU90" s="57"/>
      <c r="AV90" s="57"/>
      <c r="AW90" s="57"/>
      <c r="AX90" s="56"/>
      <c r="AY90" s="57"/>
      <c r="AZ90" s="57"/>
      <c r="BA90" s="57"/>
      <c r="BB90" s="57"/>
      <c r="BC90" s="57"/>
      <c r="BD90" s="58"/>
      <c r="BE90" s="58"/>
      <c r="BF90" s="58"/>
      <c r="BG90" s="58"/>
      <c r="BH90" s="58"/>
      <c r="BI90" s="58"/>
      <c r="BJ90" s="58"/>
      <c r="BK90" s="58"/>
      <c r="BL90" s="56"/>
      <c r="BM90" s="57"/>
      <c r="BN90" s="57"/>
      <c r="BO90" s="57"/>
      <c r="BP90" s="57"/>
      <c r="BQ90" s="57"/>
      <c r="BR90" s="58"/>
      <c r="BS90" s="58"/>
      <c r="BT90" s="58"/>
      <c r="BU90" s="58"/>
      <c r="BV90" s="58"/>
      <c r="BW90" s="58"/>
      <c r="BX90" s="58"/>
      <c r="BY90" s="58"/>
      <c r="BZ90" s="59"/>
      <c r="CA90" s="60"/>
      <c r="CB90" s="61"/>
      <c r="CC90" s="71"/>
      <c r="CD90" s="63"/>
      <c r="CE90" s="64"/>
      <c r="CF90" s="65"/>
      <c r="CG90"/>
      <c r="CH90"/>
      <c r="CI90"/>
      <c r="CJ90"/>
      <c r="CK90"/>
      <c r="CL90"/>
      <c r="CM90"/>
      <c r="CN90"/>
      <c r="CO90"/>
      <c r="CP90"/>
      <c r="CQ90" s="22"/>
    </row>
    <row r="91" spans="1:105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 s="56">
        <f>IF(SUM(L91:P91)=0,0,ROUND(AVERAGE(L91:P91)/10,2))</f>
        <v>0</v>
      </c>
      <c r="AS91" s="57">
        <f>IF(ISNUMBER(L91),L91/10,$AR91)</f>
        <v>0</v>
      </c>
      <c r="AT91" s="57">
        <f>IF(ISNUMBER(M91),M91/10,$AR91)</f>
        <v>0</v>
      </c>
      <c r="AU91" s="57">
        <f>IF(ISNUMBER(N91),N91/10,$AR91)</f>
        <v>0</v>
      </c>
      <c r="AV91" s="57">
        <f>IF(ISNUMBER(O91),O91/10,$AR91)</f>
        <v>0</v>
      </c>
      <c r="AW91" s="57">
        <f>IF(ISNUMBER(P91),P91/10,$AR91)</f>
        <v>0</v>
      </c>
      <c r="AX91" s="56">
        <f>IF(SUM(T91:X91)=0,0,ROUND(AVERAGE(T91:X91)/10,2))</f>
        <v>0</v>
      </c>
      <c r="AY91" s="57">
        <f>IF(ISNUMBER(T91),T91/10,$AX91)</f>
        <v>0</v>
      </c>
      <c r="AZ91" s="57">
        <f>IF(ISNUMBER(U91),U91/10,$AX91)</f>
        <v>0</v>
      </c>
      <c r="BA91" s="57">
        <f>IF(ISNUMBER(V91),V91/10,$AX91)</f>
        <v>0</v>
      </c>
      <c r="BB91" s="57">
        <f>IF(ISNUMBER(W91),W91/10,$AX91)</f>
        <v>0</v>
      </c>
      <c r="BC91" s="57">
        <f>IF(ISNUMBER(X91),X91/10,$AX91)</f>
        <v>0</v>
      </c>
      <c r="BD91" s="58" t="str">
        <f>TEXT(AC91*100,"0000")</f>
        <v>0000</v>
      </c>
      <c r="BE91" s="58" t="str">
        <f>TEXT(AB91*100,"0000")</f>
        <v>0000</v>
      </c>
      <c r="BF91" s="58" t="str">
        <f>TEXT(Y91*100,"0000")</f>
        <v>0000</v>
      </c>
      <c r="BG91" s="58" t="str">
        <f>TEXT(SUM($AY91:$BC91)*100,"0000")</f>
        <v>0000</v>
      </c>
      <c r="BH91" s="58" t="str">
        <f>TEXT((SUM($AY91:$BC91)-SMALL($AY91:$BC91,1))*100,"0000")</f>
        <v>0000</v>
      </c>
      <c r="BI91" s="58" t="str">
        <f>TEXT((SUM($AY91:$BC91)-SMALL($AY91:$BC91,1)-SMALL($AY91:$BC91,2))*100,"0000")</f>
        <v>0000</v>
      </c>
      <c r="BJ91" s="58" t="str">
        <f>TEXT((SUM($AY91:$BC91)-SMALL($AY91:$BC91,1)-SMALL($AY91:$BC91,2)-SMALL($AY91:$BC91,3))*100,"0000")</f>
        <v>0000</v>
      </c>
      <c r="BK91" s="58" t="str">
        <f>TEXT((SUM($AY91:$BC91)-SMALL($AY91:$BC91,1)-SMALL($AY91:$BC91,2)-SMALL($AY91:$BC91,3)-SMALL($AY91:$BC91,4))*100,"0000")</f>
        <v>0000</v>
      </c>
      <c r="BL91" s="56">
        <f>IF(AP91="F",IF(SUM(AE91:AI91)=0,0,ROUND(AVERAGE(AE91:AI91)/10,2)),"")</f>
      </c>
      <c r="BM91" s="57">
        <f>IF($AP91="F",IF(ISNUMBER(AE91),AE91/10,$BL91),"")</f>
      </c>
      <c r="BN91" s="57">
        <f>IF($AP91="F",IF(ISNUMBER(AF91),AF91/10,$BL91),"")</f>
      </c>
      <c r="BO91" s="57">
        <f>IF($AP91="F",IF(ISNUMBER(AG91),AG91/10,$BL91),"")</f>
      </c>
      <c r="BP91" s="57">
        <f>IF($AP91="F",IF(ISNUMBER(AH91),AH91/10,$BL91),"")</f>
      </c>
      <c r="BQ91" s="57">
        <f>IF($AP91="F",IF(ISNUMBER(AI91),AI91/10,$BL91),"")</f>
      </c>
      <c r="BR91" s="58">
        <f>IF(AP91="F",TEXT(AQ91*100,"00000"),"")</f>
      </c>
      <c r="BS91" s="58">
        <f>IF(AP91="F",TEXT(AM91*100,"0000"),"")</f>
      </c>
      <c r="BT91" s="58">
        <f>IF(AP91="F",TEXT(AJ91*100,"0000"),"")</f>
      </c>
      <c r="BU91" s="58">
        <f>IF(AP91="F",TEXT(SUM($BM91:$BQ91)*100,"0000"),"")</f>
      </c>
      <c r="BV91" s="58">
        <f>IF(AP91="F",TEXT((SUM($BM91:$BQ91)-SMALL($BM91:$BQ91,1))*100,"0000"),"")</f>
      </c>
      <c r="BW91" s="58">
        <f>IF(AP91="F",TEXT((SUM($BM91:$BQ91)-SMALL($BM91:$BQ91,1)-SMALL($BM91:$BQ91,2))*100,"0000"),"")</f>
      </c>
      <c r="BX91" s="58">
        <f>IF(AP91="F",TEXT((SUM($BM91:$BQ91)-SMALL($BM91:$BQ91,1)-SMALL($BM91:$BQ91,2)-SMALL($BM91:$BQ91,3))*100,"0000"),"")</f>
      </c>
      <c r="BY91" s="58">
        <f>IF(AP91="F",TEXT((SUM($BM91:$BQ91)-SMALL($BM91:$BQ91,1)-SMALL($BM91:$BQ91,2)-SMALL($BM91:$BQ91,3)-SMALL($BM91:$BQ91,4))*100,"0000"),"")</f>
      </c>
      <c r="BZ91" s="59">
        <f>IF(OR(AND(K91="C",MAX(Z91,AK91)&gt;6),AND(K91="D",MAX(Z91,AK91)&gt;4),AND(K91="E",MAX(Z91,AK91)&gt;2.5),AND(K91="F",MAX(Z91,AK91)&gt;1.5)),"KO","")</f>
      </c>
      <c r="CA91" s="60">
        <f>IF(AND(COUNT(L91:P91)&gt;0,OR(ISBLANK(K91),K91&lt;&gt;CO91)),"S","")</f>
      </c>
      <c r="CB91" s="61">
        <f>IF(CE91="x",IF(CC91&lt;=0,CD91,200-CC91),"")</f>
        <v>2</v>
      </c>
      <c r="CC91" s="62"/>
      <c r="CD91" s="63">
        <v>2</v>
      </c>
      <c r="CE91" s="64" t="s">
        <v>104</v>
      </c>
      <c r="CF91" s="65">
        <f>IF(CM91&gt;=1992,"Ž","")</f>
      </c>
      <c r="CG91"/>
      <c r="CH91"/>
      <c r="CI91"/>
      <c r="CJ91"/>
      <c r="CK91"/>
      <c r="CL91"/>
      <c r="CM91"/>
      <c r="CN91"/>
      <c r="CO91"/>
      <c r="CP91"/>
      <c r="CQ91" s="22" t="s">
        <v>102</v>
      </c>
      <c r="CS91" s="6">
        <f>+F91</f>
        <v>0</v>
      </c>
      <c r="CT91" s="6">
        <f>+A90</f>
        <v>0</v>
      </c>
      <c r="CU91" s="6">
        <f>+AP91</f>
        <v>0</v>
      </c>
      <c r="CV91" s="74">
        <f>+AM91</f>
        <v>0</v>
      </c>
      <c r="CW91" s="6">
        <f>+AD90</f>
        <v>0</v>
      </c>
      <c r="CX91" s="75">
        <f>+AJ91</f>
        <v>0</v>
      </c>
      <c r="CY91" s="76">
        <f>+AK91</f>
        <v>0</v>
      </c>
      <c r="CZ91" s="75">
        <f>+AM91</f>
        <v>0</v>
      </c>
      <c r="DA91" s="75">
        <f>+AN91</f>
        <v>0</v>
      </c>
    </row>
    <row r="92" spans="1:105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 s="56">
        <f>IF(SUM(L92:P92)=0,0,ROUND(AVERAGE(L92:P92)/10,2))</f>
        <v>0</v>
      </c>
      <c r="AS92" s="57">
        <f>IF(ISNUMBER(L92),L92/10,$AR92)</f>
        <v>0</v>
      </c>
      <c r="AT92" s="57">
        <f>IF(ISNUMBER(M92),M92/10,$AR92)</f>
        <v>0</v>
      </c>
      <c r="AU92" s="57">
        <f>IF(ISNUMBER(N92),N92/10,$AR92)</f>
        <v>0</v>
      </c>
      <c r="AV92" s="57">
        <f>IF(ISNUMBER(O92),O92/10,$AR92)</f>
        <v>0</v>
      </c>
      <c r="AW92" s="57">
        <f>IF(ISNUMBER(P92),P92/10,$AR92)</f>
        <v>0</v>
      </c>
      <c r="AX92" s="56">
        <f>IF(SUM(T92:X92)=0,0,ROUND(AVERAGE(T92:X92)/10,2))</f>
        <v>0</v>
      </c>
      <c r="AY92" s="57">
        <f>IF(ISNUMBER(T92),T92/10,$AX92)</f>
        <v>0</v>
      </c>
      <c r="AZ92" s="57">
        <f>IF(ISNUMBER(U92),U92/10,$AX92)</f>
        <v>0</v>
      </c>
      <c r="BA92" s="57">
        <f>IF(ISNUMBER(V92),V92/10,$AX92)</f>
        <v>0</v>
      </c>
      <c r="BB92" s="57">
        <f>IF(ISNUMBER(W92),W92/10,$AX92)</f>
        <v>0</v>
      </c>
      <c r="BC92" s="57">
        <f>IF(ISNUMBER(X92),X92/10,$AX92)</f>
        <v>0</v>
      </c>
      <c r="BD92" s="58" t="str">
        <f>TEXT(AC92*100,"0000")</f>
        <v>0000</v>
      </c>
      <c r="BE92" s="58" t="str">
        <f>TEXT(AB92*100,"0000")</f>
        <v>0000</v>
      </c>
      <c r="BF92" s="58" t="str">
        <f>TEXT(Y92*100,"0000")</f>
        <v>0000</v>
      </c>
      <c r="BG92" s="58" t="str">
        <f>TEXT(SUM($AY92:$BC92)*100,"0000")</f>
        <v>0000</v>
      </c>
      <c r="BH92" s="58" t="str">
        <f>TEXT((SUM($AY92:$BC92)-SMALL($AY92:$BC92,1))*100,"0000")</f>
        <v>0000</v>
      </c>
      <c r="BI92" s="58" t="str">
        <f>TEXT((SUM($AY92:$BC92)-SMALL($AY92:$BC92,1)-SMALL($AY92:$BC92,2))*100,"0000")</f>
        <v>0000</v>
      </c>
      <c r="BJ92" s="58" t="str">
        <f>TEXT((SUM($AY92:$BC92)-SMALL($AY92:$BC92,1)-SMALL($AY92:$BC92,2)-SMALL($AY92:$BC92,3))*100,"0000")</f>
        <v>0000</v>
      </c>
      <c r="BK92" s="58" t="str">
        <f>TEXT((SUM($AY92:$BC92)-SMALL($AY92:$BC92,1)-SMALL($AY92:$BC92,2)-SMALL($AY92:$BC92,3)-SMALL($AY92:$BC92,4))*100,"0000")</f>
        <v>0000</v>
      </c>
      <c r="BL92" s="56">
        <f>IF(AP92="F",IF(SUM(AE92:AI92)=0,0,ROUND(AVERAGE(AE92:AI92)/10,2)),"")</f>
      </c>
      <c r="BM92" s="57">
        <f>IF($AP92="F",IF(ISNUMBER(AE92),AE92/10,$BL92),"")</f>
      </c>
      <c r="BN92" s="57">
        <f>IF($AP92="F",IF(ISNUMBER(AF92),AF92/10,$BL92),"")</f>
      </c>
      <c r="BO92" s="57">
        <f>IF($AP92="F",IF(ISNUMBER(AG92),AG92/10,$BL92),"")</f>
      </c>
      <c r="BP92" s="57">
        <f>IF($AP92="F",IF(ISNUMBER(AH92),AH92/10,$BL92),"")</f>
      </c>
      <c r="BQ92" s="57">
        <f>IF($AP92="F",IF(ISNUMBER(AI92),AI92/10,$BL92),"")</f>
      </c>
      <c r="BR92" s="58">
        <f>IF(AP92="F",TEXT(AQ92*100,"00000"),"")</f>
      </c>
      <c r="BS92" s="58">
        <f>IF(AP92="F",TEXT(AM92*100,"0000"),"")</f>
      </c>
      <c r="BT92" s="58">
        <f>IF(AP92="F",TEXT(AJ92*100,"0000"),"")</f>
      </c>
      <c r="BU92" s="58">
        <f>IF(AP92="F",TEXT(SUM($BM92:$BQ92)*100,"0000"),"")</f>
      </c>
      <c r="BV92" s="58">
        <f>IF(AP92="F",TEXT((SUM($BM92:$BQ92)-SMALL($BM92:$BQ92,1))*100,"0000"),"")</f>
      </c>
      <c r="BW92" s="58">
        <f>IF(AP92="F",TEXT((SUM($BM92:$BQ92)-SMALL($BM92:$BQ92,1)-SMALL($BM92:$BQ92,2))*100,"0000"),"")</f>
      </c>
      <c r="BX92" s="58">
        <f>IF(AP92="F",TEXT((SUM($BM92:$BQ92)-SMALL($BM92:$BQ92,1)-SMALL($BM92:$BQ92,2)-SMALL($BM92:$BQ92,3))*100,"0000"),"")</f>
      </c>
      <c r="BY92" s="58">
        <f>IF(AP92="F",TEXT((SUM($BM92:$BQ92)-SMALL($BM92:$BQ92,1)-SMALL($BM92:$BQ92,2)-SMALL($BM92:$BQ92,3)-SMALL($BM92:$BQ92,4))*100,"0000"),"")</f>
      </c>
      <c r="BZ92" s="59">
        <f>IF(OR(AND(K92="C",MAX(Z92,AK92)&gt;6),AND(K92="D",MAX(Z92,AK92)&gt;4),AND(K92="E",MAX(Z92,AK92)&gt;2.5),AND(K92="F",MAX(Z92,AK92)&gt;1.5)),"KO","")</f>
      </c>
      <c r="CA92" s="60">
        <f>IF(AND(COUNT(L92:P92)&gt;0,OR(ISBLANK(K92),K92&lt;&gt;CO92)),"S","")</f>
      </c>
      <c r="CB92" s="61">
        <f>IF(CE92="x",IF(CC92&lt;=0,CD92,200-CC92),"")</f>
        <v>6</v>
      </c>
      <c r="CC92" s="62"/>
      <c r="CD92" s="63">
        <v>6</v>
      </c>
      <c r="CE92" s="64" t="s">
        <v>104</v>
      </c>
      <c r="CF92" s="65">
        <f>IF(CM92&gt;=1992,"Ž","")</f>
      </c>
      <c r="CG92"/>
      <c r="CH92"/>
      <c r="CI92"/>
      <c r="CJ92"/>
      <c r="CK92"/>
      <c r="CL92"/>
      <c r="CM92"/>
      <c r="CN92"/>
      <c r="CO92"/>
      <c r="CP92"/>
      <c r="CQ92" s="22" t="s">
        <v>102</v>
      </c>
      <c r="CS92" s="6">
        <f>+F92</f>
        <v>0</v>
      </c>
      <c r="CT92" s="6">
        <f>+CT91</f>
        <v>0</v>
      </c>
      <c r="CU92" s="6">
        <f>+AP92</f>
        <v>0</v>
      </c>
      <c r="CV92" s="74">
        <f>+AM92</f>
        <v>0</v>
      </c>
      <c r="CW92" s="6">
        <f>+CW91</f>
        <v>0</v>
      </c>
      <c r="CX92" s="75">
        <f>+AJ92</f>
        <v>0</v>
      </c>
      <c r="CY92" s="76">
        <f>+AK92</f>
        <v>0</v>
      </c>
      <c r="CZ92" s="75">
        <f>+AM92</f>
        <v>0</v>
      </c>
      <c r="DA92" s="75">
        <f>+AN92</f>
        <v>0</v>
      </c>
    </row>
    <row r="93" spans="1:105" ht="15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 s="56">
        <f>IF(SUM(L93:P93)=0,0,ROUND(AVERAGE(L93:P93)/10,2))</f>
        <v>0</v>
      </c>
      <c r="AS93" s="57">
        <f>IF(ISNUMBER(L93),L93/10,$AR93)</f>
        <v>0</v>
      </c>
      <c r="AT93" s="57">
        <f>IF(ISNUMBER(M93),M93/10,$AR93)</f>
        <v>0</v>
      </c>
      <c r="AU93" s="57">
        <f>IF(ISNUMBER(N93),N93/10,$AR93)</f>
        <v>0</v>
      </c>
      <c r="AV93" s="57">
        <f>IF(ISNUMBER(O93),O93/10,$AR93)</f>
        <v>0</v>
      </c>
      <c r="AW93" s="57">
        <f>IF(ISNUMBER(P93),P93/10,$AR93)</f>
        <v>0</v>
      </c>
      <c r="AX93" s="56">
        <f>IF(SUM(T93:X93)=0,0,ROUND(AVERAGE(T93:X93)/10,2))</f>
        <v>0</v>
      </c>
      <c r="AY93" s="57">
        <f>IF(ISNUMBER(T93),T93/10,$AX93)</f>
        <v>0</v>
      </c>
      <c r="AZ93" s="57">
        <f>IF(ISNUMBER(U93),U93/10,$AX93)</f>
        <v>0</v>
      </c>
      <c r="BA93" s="57">
        <f>IF(ISNUMBER(V93),V93/10,$AX93)</f>
        <v>0</v>
      </c>
      <c r="BB93" s="57">
        <f>IF(ISNUMBER(W93),W93/10,$AX93)</f>
        <v>0</v>
      </c>
      <c r="BC93" s="57">
        <f>IF(ISNUMBER(X93),X93/10,$AX93)</f>
        <v>0</v>
      </c>
      <c r="BD93" s="58" t="str">
        <f>TEXT(AC93*100,"0000")</f>
        <v>0000</v>
      </c>
      <c r="BE93" s="58" t="str">
        <f>TEXT(AB93*100,"0000")</f>
        <v>0000</v>
      </c>
      <c r="BF93" s="58" t="str">
        <f>TEXT(Y93*100,"0000")</f>
        <v>0000</v>
      </c>
      <c r="BG93" s="58" t="str">
        <f>TEXT(SUM($AY93:$BC93)*100,"0000")</f>
        <v>0000</v>
      </c>
      <c r="BH93" s="58" t="str">
        <f>TEXT((SUM($AY93:$BC93)-SMALL($AY93:$BC93,1))*100,"0000")</f>
        <v>0000</v>
      </c>
      <c r="BI93" s="58" t="str">
        <f>TEXT((SUM($AY93:$BC93)-SMALL($AY93:$BC93,1)-SMALL($AY93:$BC93,2))*100,"0000")</f>
        <v>0000</v>
      </c>
      <c r="BJ93" s="58" t="str">
        <f>TEXT((SUM($AY93:$BC93)-SMALL($AY93:$BC93,1)-SMALL($AY93:$BC93,2)-SMALL($AY93:$BC93,3))*100,"0000")</f>
        <v>0000</v>
      </c>
      <c r="BK93" s="58" t="str">
        <f>TEXT((SUM($AY93:$BC93)-SMALL($AY93:$BC93,1)-SMALL($AY93:$BC93,2)-SMALL($AY93:$BC93,3)-SMALL($AY93:$BC93,4))*100,"0000")</f>
        <v>0000</v>
      </c>
      <c r="BL93" s="56">
        <f>IF(AP93="F",IF(SUM(AE93:AI93)=0,0,ROUND(AVERAGE(AE93:AI93)/10,2)),"")</f>
      </c>
      <c r="BM93" s="57">
        <f>IF($AP93="F",IF(ISNUMBER(AE93),AE93/10,$BL93),"")</f>
      </c>
      <c r="BN93" s="57">
        <f>IF($AP93="F",IF(ISNUMBER(AF93),AF93/10,$BL93),"")</f>
      </c>
      <c r="BO93" s="57">
        <f>IF($AP93="F",IF(ISNUMBER(AG93),AG93/10,$BL93),"")</f>
      </c>
      <c r="BP93" s="57">
        <f>IF($AP93="F",IF(ISNUMBER(AH93),AH93/10,$BL93),"")</f>
      </c>
      <c r="BQ93" s="57">
        <f>IF($AP93="F",IF(ISNUMBER(AI93),AI93/10,$BL93),"")</f>
      </c>
      <c r="BR93" s="58">
        <f>IF(AP93="F",TEXT(AQ93*100,"00000"),"")</f>
      </c>
      <c r="BS93" s="58">
        <f>IF(AP93="F",TEXT(AM93*100,"0000"),"")</f>
      </c>
      <c r="BT93" s="58">
        <f>IF(AP93="F",TEXT(AJ93*100,"0000"),"")</f>
      </c>
      <c r="BU93" s="58">
        <f>IF(AP93="F",TEXT(SUM($BM93:$BQ93)*100,"0000"),"")</f>
      </c>
      <c r="BV93" s="58">
        <f>IF(AP93="F",TEXT((SUM($BM93:$BQ93)-SMALL($BM93:$BQ93,1))*100,"0000"),"")</f>
      </c>
      <c r="BW93" s="58">
        <f>IF(AP93="F",TEXT((SUM($BM93:$BQ93)-SMALL($BM93:$BQ93,1)-SMALL($BM93:$BQ93,2))*100,"0000"),"")</f>
      </c>
      <c r="BX93" s="58">
        <f>IF(AP93="F",TEXT((SUM($BM93:$BQ93)-SMALL($BM93:$BQ93,1)-SMALL($BM93:$BQ93,2)-SMALL($BM93:$BQ93,3))*100,"0000"),"")</f>
      </c>
      <c r="BY93" s="58">
        <f>IF(AP93="F",TEXT((SUM($BM93:$BQ93)-SMALL($BM93:$BQ93,1)-SMALL($BM93:$BQ93,2)-SMALL($BM93:$BQ93,3)-SMALL($BM93:$BQ93,4))*100,"0000"),"")</f>
      </c>
      <c r="BZ93" s="59">
        <f>IF(OR(AND(K93="C",MAX(Z93,AK93)&gt;6),AND(K93="D",MAX(Z93,AK93)&gt;4),AND(K93="E",MAX(Z93,AK93)&gt;2.5),AND(K93="F",MAX(Z93,AK93)&gt;1.5)),"KO","")</f>
      </c>
      <c r="CA93" s="60">
        <f>IF(AND(COUNT(L93:P93)&gt;0,OR(ISBLANK(K93),K93&lt;&gt;CO93)),"S","")</f>
      </c>
      <c r="CB93" s="61">
        <f>IF(CE93="x",IF(CC93&lt;=0,CD93,200-CC93),"")</f>
        <v>13</v>
      </c>
      <c r="CC93" s="62"/>
      <c r="CD93" s="63">
        <v>13</v>
      </c>
      <c r="CE93" s="64" t="s">
        <v>104</v>
      </c>
      <c r="CF93" s="65">
        <f>IF(CM93&gt;=1992,"Ž","")</f>
      </c>
      <c r="CG93"/>
      <c r="CH93"/>
      <c r="CI93"/>
      <c r="CJ93"/>
      <c r="CK93"/>
      <c r="CL93"/>
      <c r="CM93"/>
      <c r="CN93"/>
      <c r="CO93"/>
      <c r="CP93"/>
      <c r="CQ93" s="22" t="s">
        <v>102</v>
      </c>
      <c r="CS93" s="6">
        <f>+F93</f>
        <v>0</v>
      </c>
      <c r="CT93" s="6">
        <f>+CT92</f>
        <v>0</v>
      </c>
      <c r="CU93" s="6">
        <f>+AP93</f>
        <v>0</v>
      </c>
      <c r="CV93" s="74">
        <f>+AM93</f>
        <v>0</v>
      </c>
      <c r="CW93" s="6">
        <f>+CW92</f>
        <v>0</v>
      </c>
      <c r="CX93" s="75">
        <f>+AJ93</f>
        <v>0</v>
      </c>
      <c r="CY93" s="76">
        <f>+AK93</f>
        <v>0</v>
      </c>
      <c r="CZ93" s="75">
        <f>+AM93</f>
        <v>0</v>
      </c>
      <c r="DA93" s="75">
        <f>+AN93</f>
        <v>0</v>
      </c>
    </row>
    <row r="94" spans="1:105" ht="1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 s="56">
        <f>IF(SUM(L94:P94)=0,0,ROUND(AVERAGE(L94:P94)/10,2))</f>
        <v>0</v>
      </c>
      <c r="AS94" s="57">
        <f>IF(ISNUMBER(L94),L94/10,$AR94)</f>
        <v>0</v>
      </c>
      <c r="AT94" s="57">
        <f>IF(ISNUMBER(M94),M94/10,$AR94)</f>
        <v>0</v>
      </c>
      <c r="AU94" s="57">
        <f>IF(ISNUMBER(N94),N94/10,$AR94)</f>
        <v>0</v>
      </c>
      <c r="AV94" s="57">
        <f>IF(ISNUMBER(O94),O94/10,$AR94)</f>
        <v>0</v>
      </c>
      <c r="AW94" s="57">
        <f>IF(ISNUMBER(P94),P94/10,$AR94)</f>
        <v>0</v>
      </c>
      <c r="AX94" s="56">
        <f>IF(SUM(T94:X94)=0,0,ROUND(AVERAGE(T94:X94)/10,2))</f>
        <v>0</v>
      </c>
      <c r="AY94" s="57">
        <f>IF(ISNUMBER(T94),T94/10,$AX94)</f>
        <v>0</v>
      </c>
      <c r="AZ94" s="57">
        <f>IF(ISNUMBER(U94),U94/10,$AX94)</f>
        <v>0</v>
      </c>
      <c r="BA94" s="57">
        <f>IF(ISNUMBER(V94),V94/10,$AX94)</f>
        <v>0</v>
      </c>
      <c r="BB94" s="57">
        <f>IF(ISNUMBER(W94),W94/10,$AX94)</f>
        <v>0</v>
      </c>
      <c r="BC94" s="57">
        <f>IF(ISNUMBER(X94),X94/10,$AX94)</f>
        <v>0</v>
      </c>
      <c r="BD94" s="58" t="str">
        <f>TEXT(AC94*100,"0000")</f>
        <v>0000</v>
      </c>
      <c r="BE94" s="58" t="str">
        <f>TEXT(AB94*100,"0000")</f>
        <v>0000</v>
      </c>
      <c r="BF94" s="58" t="str">
        <f>TEXT(Y94*100,"0000")</f>
        <v>0000</v>
      </c>
      <c r="BG94" s="58" t="str">
        <f>TEXT(SUM($AY94:$BC94)*100,"0000")</f>
        <v>0000</v>
      </c>
      <c r="BH94" s="58" t="str">
        <f>TEXT((SUM($AY94:$BC94)-SMALL($AY94:$BC94,1))*100,"0000")</f>
        <v>0000</v>
      </c>
      <c r="BI94" s="58" t="str">
        <f>TEXT((SUM($AY94:$BC94)-SMALL($AY94:$BC94,1)-SMALL($AY94:$BC94,2))*100,"0000")</f>
        <v>0000</v>
      </c>
      <c r="BJ94" s="58" t="str">
        <f>TEXT((SUM($AY94:$BC94)-SMALL($AY94:$BC94,1)-SMALL($AY94:$BC94,2)-SMALL($AY94:$BC94,3))*100,"0000")</f>
        <v>0000</v>
      </c>
      <c r="BK94" s="58" t="str">
        <f>TEXT((SUM($AY94:$BC94)-SMALL($AY94:$BC94,1)-SMALL($AY94:$BC94,2)-SMALL($AY94:$BC94,3)-SMALL($AY94:$BC94,4))*100,"0000")</f>
        <v>0000</v>
      </c>
      <c r="BL94" s="56">
        <f>IF(AP94="F",IF(SUM(AE94:AI94)=0,0,ROUND(AVERAGE(AE94:AI94)/10,2)),"")</f>
      </c>
      <c r="BM94" s="57">
        <f>IF($AP94="F",IF(ISNUMBER(AE94),AE94/10,$BL94),"")</f>
      </c>
      <c r="BN94" s="57">
        <f>IF($AP94="F",IF(ISNUMBER(AF94),AF94/10,$BL94),"")</f>
      </c>
      <c r="BO94" s="57">
        <f>IF($AP94="F",IF(ISNUMBER(AG94),AG94/10,$BL94),"")</f>
      </c>
      <c r="BP94" s="57">
        <f>IF($AP94="F",IF(ISNUMBER(AH94),AH94/10,$BL94),"")</f>
      </c>
      <c r="BQ94" s="57">
        <f>IF($AP94="F",IF(ISNUMBER(AI94),AI94/10,$BL94),"")</f>
      </c>
      <c r="BR94" s="58">
        <f>IF(AP94="F",TEXT(AQ94*100,"00000"),"")</f>
      </c>
      <c r="BS94" s="58">
        <f>IF(AP94="F",TEXT(AM94*100,"0000"),"")</f>
      </c>
      <c r="BT94" s="58">
        <f>IF(AP94="F",TEXT(AJ94*100,"0000"),"")</f>
      </c>
      <c r="BU94" s="58">
        <f>IF(AP94="F",TEXT(SUM($BM94:$BQ94)*100,"0000"),"")</f>
      </c>
      <c r="BV94" s="58">
        <f>IF(AP94="F",TEXT((SUM($BM94:$BQ94)-SMALL($BM94:$BQ94,1))*100,"0000"),"")</f>
      </c>
      <c r="BW94" s="58">
        <f>IF(AP94="F",TEXT((SUM($BM94:$BQ94)-SMALL($BM94:$BQ94,1)-SMALL($BM94:$BQ94,2))*100,"0000"),"")</f>
      </c>
      <c r="BX94" s="58">
        <f>IF(AP94="F",TEXT((SUM($BM94:$BQ94)-SMALL($BM94:$BQ94,1)-SMALL($BM94:$BQ94,2)-SMALL($BM94:$BQ94,3))*100,"0000"),"")</f>
      </c>
      <c r="BY94" s="58">
        <f>IF(AP94="F",TEXT((SUM($BM94:$BQ94)-SMALL($BM94:$BQ94,1)-SMALL($BM94:$BQ94,2)-SMALL($BM94:$BQ94,3)-SMALL($BM94:$BQ94,4))*100,"0000"),"")</f>
      </c>
      <c r="BZ94" s="59">
        <f>IF(OR(AND(K94="C",MAX(Z94,AK94)&gt;6),AND(K94="D",MAX(Z94,AK94)&gt;4),AND(K94="E",MAX(Z94,AK94)&gt;2.5),AND(K94="F",MAX(Z94,AK94)&gt;1.5)),"KO","")</f>
      </c>
      <c r="CA94" s="60">
        <f>IF(AND(COUNT(L94:P94)&gt;0,OR(ISBLANK(K94),K94&lt;&gt;CO94)),"S","")</f>
      </c>
      <c r="CB94" s="61">
        <f>IF(CE94="x",IF(CC94&lt;=0,CD94,200-CC94),"")</f>
        <v>17</v>
      </c>
      <c r="CC94" s="62"/>
      <c r="CD94" s="63">
        <v>17</v>
      </c>
      <c r="CE94" s="64" t="s">
        <v>104</v>
      </c>
      <c r="CF94" s="65">
        <f>IF(CM94&gt;=1992,"Ž","")</f>
      </c>
      <c r="CG94"/>
      <c r="CH94"/>
      <c r="CI94"/>
      <c r="CJ94"/>
      <c r="CK94"/>
      <c r="CL94"/>
      <c r="CM94"/>
      <c r="CN94"/>
      <c r="CO94"/>
      <c r="CP94"/>
      <c r="CQ94" s="22" t="s">
        <v>102</v>
      </c>
      <c r="CS94" s="6">
        <f>+F94</f>
        <v>0</v>
      </c>
      <c r="CT94" s="6">
        <f>+CT93</f>
        <v>0</v>
      </c>
      <c r="CU94" s="6">
        <f>+AP94</f>
        <v>0</v>
      </c>
      <c r="CV94" s="74">
        <f>+AM94</f>
        <v>0</v>
      </c>
      <c r="CW94" s="6">
        <f>+CW93</f>
        <v>0</v>
      </c>
      <c r="CX94" s="75">
        <f>+AJ94</f>
        <v>0</v>
      </c>
      <c r="CY94" s="76">
        <f>+AK94</f>
        <v>0</v>
      </c>
      <c r="CZ94" s="75">
        <f>+AM94</f>
        <v>0</v>
      </c>
      <c r="DA94" s="75">
        <f>+AN94</f>
        <v>0</v>
      </c>
    </row>
    <row r="95" spans="1:95" ht="16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 s="56"/>
      <c r="AS95" s="57"/>
      <c r="AT95" s="57"/>
      <c r="AU95" s="57"/>
      <c r="AV95" s="57"/>
      <c r="AW95" s="57"/>
      <c r="AX95" s="56"/>
      <c r="AY95" s="57"/>
      <c r="AZ95" s="57"/>
      <c r="BA95" s="57"/>
      <c r="BB95" s="57"/>
      <c r="BC95" s="57"/>
      <c r="BD95" s="58"/>
      <c r="BE95" s="58"/>
      <c r="BF95" s="58"/>
      <c r="BG95" s="58"/>
      <c r="BH95" s="58"/>
      <c r="BI95" s="58"/>
      <c r="BJ95" s="58"/>
      <c r="BK95" s="58"/>
      <c r="BL95" s="56"/>
      <c r="BM95" s="57"/>
      <c r="BN95" s="57"/>
      <c r="BO95" s="57"/>
      <c r="BP95" s="57"/>
      <c r="BQ95" s="57"/>
      <c r="BR95" s="58"/>
      <c r="BS95" s="58"/>
      <c r="BT95" s="58"/>
      <c r="BU95" s="58"/>
      <c r="BV95" s="58"/>
      <c r="BW95" s="58"/>
      <c r="BX95" s="58"/>
      <c r="BY95" s="58"/>
      <c r="BZ95" s="59"/>
      <c r="CA95" s="60"/>
      <c r="CB95" s="61"/>
      <c r="CC95" s="71"/>
      <c r="CD95" s="63"/>
      <c r="CE95" s="64"/>
      <c r="CF95" s="65"/>
      <c r="CG95"/>
      <c r="CH95"/>
      <c r="CI95"/>
      <c r="CJ95"/>
      <c r="CK95"/>
      <c r="CL95"/>
      <c r="CM95"/>
      <c r="CN95"/>
      <c r="CO95"/>
      <c r="CP95"/>
      <c r="CQ95" s="22"/>
    </row>
    <row r="96" spans="1:105" ht="15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 s="56">
        <f>IF(SUM(L96:P96)=0,0,ROUND(AVERAGE(L96:P96)/10,2))</f>
        <v>0</v>
      </c>
      <c r="AS96" s="57">
        <f>IF(ISNUMBER(L96),L96/10,$AR96)</f>
        <v>0</v>
      </c>
      <c r="AT96" s="57">
        <f>IF(ISNUMBER(M96),M96/10,$AR96)</f>
        <v>0</v>
      </c>
      <c r="AU96" s="57">
        <f>IF(ISNUMBER(N96),N96/10,$AR96)</f>
        <v>0</v>
      </c>
      <c r="AV96" s="57">
        <f>IF(ISNUMBER(O96),O96/10,$AR96)</f>
        <v>0</v>
      </c>
      <c r="AW96" s="57">
        <f>IF(ISNUMBER(P96),P96/10,$AR96)</f>
        <v>0</v>
      </c>
      <c r="AX96" s="56">
        <f>IF(SUM(T96:X96)=0,0,ROUND(AVERAGE(T96:X96)/10,2))</f>
        <v>0</v>
      </c>
      <c r="AY96" s="57">
        <f>IF(ISNUMBER(T96),T96/10,$AX96)</f>
        <v>0</v>
      </c>
      <c r="AZ96" s="57">
        <f>IF(ISNUMBER(U96),U96/10,$AX96)</f>
        <v>0</v>
      </c>
      <c r="BA96" s="57">
        <f>IF(ISNUMBER(V96),V96/10,$AX96)</f>
        <v>0</v>
      </c>
      <c r="BB96" s="57">
        <f>IF(ISNUMBER(W96),W96/10,$AX96)</f>
        <v>0</v>
      </c>
      <c r="BC96" s="57">
        <f>IF(ISNUMBER(X96),X96/10,$AX96)</f>
        <v>0</v>
      </c>
      <c r="BD96" s="58" t="str">
        <f>TEXT(AC96*100,"0000")</f>
        <v>0000</v>
      </c>
      <c r="BE96" s="58" t="str">
        <f>TEXT(AB96*100,"0000")</f>
        <v>0000</v>
      </c>
      <c r="BF96" s="58" t="str">
        <f>TEXT(Y96*100,"0000")</f>
        <v>0000</v>
      </c>
      <c r="BG96" s="58" t="str">
        <f>TEXT(SUM($AY96:$BC96)*100,"0000")</f>
        <v>0000</v>
      </c>
      <c r="BH96" s="58" t="str">
        <f>TEXT((SUM($AY96:$BC96)-SMALL($AY96:$BC96,1))*100,"0000")</f>
        <v>0000</v>
      </c>
      <c r="BI96" s="58" t="str">
        <f>TEXT((SUM($AY96:$BC96)-SMALL($AY96:$BC96,1)-SMALL($AY96:$BC96,2))*100,"0000")</f>
        <v>0000</v>
      </c>
      <c r="BJ96" s="58" t="str">
        <f>TEXT((SUM($AY96:$BC96)-SMALL($AY96:$BC96,1)-SMALL($AY96:$BC96,2)-SMALL($AY96:$BC96,3))*100,"0000")</f>
        <v>0000</v>
      </c>
      <c r="BK96" s="58" t="str">
        <f>TEXT((SUM($AY96:$BC96)-SMALL($AY96:$BC96,1)-SMALL($AY96:$BC96,2)-SMALL($AY96:$BC96,3)-SMALL($AY96:$BC96,4))*100,"0000")</f>
        <v>0000</v>
      </c>
      <c r="BL96" s="56">
        <f>IF(AP96="F",IF(SUM(AE96:AI96)=0,0,ROUND(AVERAGE(AE96:AI96)/10,2)),"")</f>
      </c>
      <c r="BM96" s="57">
        <f>IF($AP96="F",IF(ISNUMBER(AE96),AE96/10,$BL96),"")</f>
      </c>
      <c r="BN96" s="57">
        <f>IF($AP96="F",IF(ISNUMBER(AF96),AF96/10,$BL96),"")</f>
      </c>
      <c r="BO96" s="57">
        <f>IF($AP96="F",IF(ISNUMBER(AG96),AG96/10,$BL96),"")</f>
      </c>
      <c r="BP96" s="57">
        <f>IF($AP96="F",IF(ISNUMBER(AH96),AH96/10,$BL96),"")</f>
      </c>
      <c r="BQ96" s="57">
        <f>IF($AP96="F",IF(ISNUMBER(AI96),AI96/10,$BL96),"")</f>
      </c>
      <c r="BR96" s="58">
        <f>IF(AP96="F",TEXT(AQ96*100,"00000"),"")</f>
      </c>
      <c r="BS96" s="58">
        <f>IF(AP96="F",TEXT(AM96*100,"0000"),"")</f>
      </c>
      <c r="BT96" s="58">
        <f>IF(AP96="F",TEXT(AJ96*100,"0000"),"")</f>
      </c>
      <c r="BU96" s="58">
        <f>IF(AP96="F",TEXT(SUM($BM96:$BQ96)*100,"0000"),"")</f>
      </c>
      <c r="BV96" s="58">
        <f>IF(AP96="F",TEXT((SUM($BM96:$BQ96)-SMALL($BM96:$BQ96,1))*100,"0000"),"")</f>
      </c>
      <c r="BW96" s="58">
        <f>IF(AP96="F",TEXT((SUM($BM96:$BQ96)-SMALL($BM96:$BQ96,1)-SMALL($BM96:$BQ96,2))*100,"0000"),"")</f>
      </c>
      <c r="BX96" s="58">
        <f>IF(AP96="F",TEXT((SUM($BM96:$BQ96)-SMALL($BM96:$BQ96,1)-SMALL($BM96:$BQ96,2)-SMALL($BM96:$BQ96,3))*100,"0000"),"")</f>
      </c>
      <c r="BY96" s="58">
        <f>IF(AP96="F",TEXT((SUM($BM96:$BQ96)-SMALL($BM96:$BQ96,1)-SMALL($BM96:$BQ96,2)-SMALL($BM96:$BQ96,3)-SMALL($BM96:$BQ96,4))*100,"0000"),"")</f>
      </c>
      <c r="BZ96" s="59">
        <f>IF(OR(AND(K96="C",MAX(Z96,AK96)&gt;6),AND(K96="D",MAX(Z96,AK96)&gt;4),AND(K96="E",MAX(Z96,AK96)&gt;2.5),AND(K96="F",MAX(Z96,AK96)&gt;1.5)),"KO","")</f>
      </c>
      <c r="CA96" s="60">
        <f>IF(AND(COUNT(L96:P96)&gt;0,OR(ISBLANK(K96),K96&lt;&gt;CO96)),"S","")</f>
      </c>
      <c r="CB96" s="61">
        <f>IF(CE96="x",IF(CC96&lt;=0,CD96,200-CC96),"")</f>
        <v>7</v>
      </c>
      <c r="CC96" s="62"/>
      <c r="CD96" s="63">
        <v>7</v>
      </c>
      <c r="CE96" s="64" t="s">
        <v>104</v>
      </c>
      <c r="CF96" s="65" t="str">
        <f>IF(CM96&gt;=1992,"Ž","")</f>
        <v>Ž</v>
      </c>
      <c r="CG96" t="s">
        <v>151</v>
      </c>
      <c r="CH96" t="s">
        <v>152</v>
      </c>
      <c r="CI96" s="66"/>
      <c r="CJ96" t="s">
        <v>153</v>
      </c>
      <c r="CK96" s="67" t="s">
        <v>154</v>
      </c>
      <c r="CL96" t="s">
        <v>155</v>
      </c>
      <c r="CM96" s="66">
        <v>1996</v>
      </c>
      <c r="CN96" s="68">
        <v>35175</v>
      </c>
      <c r="CO96"/>
      <c r="CP96" s="69"/>
      <c r="CQ96" s="22" t="s">
        <v>102</v>
      </c>
      <c r="CS96" s="6">
        <f>+F96</f>
        <v>0</v>
      </c>
      <c r="CT96" s="6">
        <f>+A95</f>
        <v>0</v>
      </c>
      <c r="CU96" s="6">
        <f>+AP96</f>
        <v>0</v>
      </c>
      <c r="CV96" s="74">
        <f>+AM96</f>
        <v>0</v>
      </c>
      <c r="CW96" s="6">
        <f>+AD95</f>
        <v>0</v>
      </c>
      <c r="CX96" s="75">
        <f>+AJ96</f>
        <v>0</v>
      </c>
      <c r="CY96" s="76">
        <f>+AK96</f>
        <v>0</v>
      </c>
      <c r="CZ96" s="75">
        <f>+AM96</f>
        <v>0</v>
      </c>
      <c r="DA96" s="75">
        <f>+AN96</f>
        <v>0</v>
      </c>
    </row>
    <row r="97" spans="1:105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 s="56">
        <f>IF(SUM(L97:P97)=0,0,ROUND(AVERAGE(L97:P97)/10,2))</f>
        <v>0</v>
      </c>
      <c r="AS97" s="57">
        <f>IF(ISNUMBER(L97),L97/10,$AR97)</f>
        <v>0</v>
      </c>
      <c r="AT97" s="57">
        <f>IF(ISNUMBER(M97),M97/10,$AR97)</f>
        <v>0</v>
      </c>
      <c r="AU97" s="57">
        <f>IF(ISNUMBER(N97),N97/10,$AR97)</f>
        <v>0</v>
      </c>
      <c r="AV97" s="57">
        <f>IF(ISNUMBER(O97),O97/10,$AR97)</f>
        <v>0</v>
      </c>
      <c r="AW97" s="57">
        <f>IF(ISNUMBER(P97),P97/10,$AR97)</f>
        <v>0</v>
      </c>
      <c r="AX97" s="56">
        <f>IF(SUM(T97:X97)=0,0,ROUND(AVERAGE(T97:X97)/10,2))</f>
        <v>0</v>
      </c>
      <c r="AY97" s="57">
        <f>IF(ISNUMBER(T97),T97/10,$AX97)</f>
        <v>0</v>
      </c>
      <c r="AZ97" s="57">
        <f>IF(ISNUMBER(U97),U97/10,$AX97)</f>
        <v>0</v>
      </c>
      <c r="BA97" s="57">
        <f>IF(ISNUMBER(V97),V97/10,$AX97)</f>
        <v>0</v>
      </c>
      <c r="BB97" s="57">
        <f>IF(ISNUMBER(W97),W97/10,$AX97)</f>
        <v>0</v>
      </c>
      <c r="BC97" s="57">
        <f>IF(ISNUMBER(X97),X97/10,$AX97)</f>
        <v>0</v>
      </c>
      <c r="BD97" s="58" t="str">
        <f>TEXT(AC97*100,"0000")</f>
        <v>0000</v>
      </c>
      <c r="BE97" s="58" t="str">
        <f>TEXT(AB97*100,"0000")</f>
        <v>0000</v>
      </c>
      <c r="BF97" s="58" t="str">
        <f>TEXT(Y97*100,"0000")</f>
        <v>0000</v>
      </c>
      <c r="BG97" s="58" t="str">
        <f>TEXT(SUM($AY97:$BC97)*100,"0000")</f>
        <v>0000</v>
      </c>
      <c r="BH97" s="58" t="str">
        <f>TEXT((SUM($AY97:$BC97)-SMALL($AY97:$BC97,1))*100,"0000")</f>
        <v>0000</v>
      </c>
      <c r="BI97" s="58" t="str">
        <f>TEXT((SUM($AY97:$BC97)-SMALL($AY97:$BC97,1)-SMALL($AY97:$BC97,2))*100,"0000")</f>
        <v>0000</v>
      </c>
      <c r="BJ97" s="58" t="str">
        <f>TEXT((SUM($AY97:$BC97)-SMALL($AY97:$BC97,1)-SMALL($AY97:$BC97,2)-SMALL($AY97:$BC97,3))*100,"0000")</f>
        <v>0000</v>
      </c>
      <c r="BK97" s="58" t="str">
        <f>TEXT((SUM($AY97:$BC97)-SMALL($AY97:$BC97,1)-SMALL($AY97:$BC97,2)-SMALL($AY97:$BC97,3)-SMALL($AY97:$BC97,4))*100,"0000")</f>
        <v>0000</v>
      </c>
      <c r="BL97" s="56">
        <f>IF(AP97="F",IF(SUM(AE97:AI97)=0,0,ROUND(AVERAGE(AE97:AI97)/10,2)),"")</f>
      </c>
      <c r="BM97" s="57">
        <f>IF($AP97="F",IF(ISNUMBER(AE97),AE97/10,$BL97),"")</f>
      </c>
      <c r="BN97" s="57">
        <f>IF($AP97="F",IF(ISNUMBER(AF97),AF97/10,$BL97),"")</f>
      </c>
      <c r="BO97" s="57">
        <f>IF($AP97="F",IF(ISNUMBER(AG97),AG97/10,$BL97),"")</f>
      </c>
      <c r="BP97" s="57">
        <f>IF($AP97="F",IF(ISNUMBER(AH97),AH97/10,$BL97),"")</f>
      </c>
      <c r="BQ97" s="57">
        <f>IF($AP97="F",IF(ISNUMBER(AI97),AI97/10,$BL97),"")</f>
      </c>
      <c r="BR97" s="58">
        <f>IF(AP97="F",TEXT(AQ97*100,"00000"),"")</f>
      </c>
      <c r="BS97" s="58">
        <f>IF(AP97="F",TEXT(AM97*100,"0000"),"")</f>
      </c>
      <c r="BT97" s="58">
        <f>IF(AP97="F",TEXT(AJ97*100,"0000"),"")</f>
      </c>
      <c r="BU97" s="58">
        <f>IF(AP97="F",TEXT(SUM($BM97:$BQ97)*100,"0000"),"")</f>
      </c>
      <c r="BV97" s="58">
        <f>IF(AP97="F",TEXT((SUM($BM97:$BQ97)-SMALL($BM97:$BQ97,1))*100,"0000"),"")</f>
      </c>
      <c r="BW97" s="58">
        <f>IF(AP97="F",TEXT((SUM($BM97:$BQ97)-SMALL($BM97:$BQ97,1)-SMALL($BM97:$BQ97,2))*100,"0000"),"")</f>
      </c>
      <c r="BX97" s="58">
        <f>IF(AP97="F",TEXT((SUM($BM97:$BQ97)-SMALL($BM97:$BQ97,1)-SMALL($BM97:$BQ97,2)-SMALL($BM97:$BQ97,3))*100,"0000"),"")</f>
      </c>
      <c r="BY97" s="58">
        <f>IF(AP97="F",TEXT((SUM($BM97:$BQ97)-SMALL($BM97:$BQ97,1)-SMALL($BM97:$BQ97,2)-SMALL($BM97:$BQ97,3)-SMALL($BM97:$BQ97,4))*100,"0000"),"")</f>
      </c>
      <c r="BZ97" s="59">
        <f>IF(OR(AND(K97="C",MAX(Z97,AK97)&gt;6),AND(K97="D",MAX(Z97,AK97)&gt;4),AND(K97="E",MAX(Z97,AK97)&gt;2.5),AND(K97="F",MAX(Z97,AK97)&gt;1.5)),"KO","")</f>
      </c>
      <c r="CA97" s="60">
        <f>IF(AND(COUNT(L97:P97)&gt;0,OR(ISBLANK(K97),K97&lt;&gt;CO97)),"S","")</f>
      </c>
      <c r="CB97" s="61">
        <f>IF(CE97="x",IF(CC97&lt;=0,CD97,200-CC97),"")</f>
        <v>11</v>
      </c>
      <c r="CC97" s="62"/>
      <c r="CD97" s="63">
        <v>11</v>
      </c>
      <c r="CE97" s="64" t="s">
        <v>104</v>
      </c>
      <c r="CF97" s="65" t="str">
        <f>IF(CM97&gt;=1992,"Ž","")</f>
        <v>Ž</v>
      </c>
      <c r="CG97" t="s">
        <v>156</v>
      </c>
      <c r="CH97" t="s">
        <v>157</v>
      </c>
      <c r="CI97" s="66"/>
      <c r="CJ97" t="s">
        <v>153</v>
      </c>
      <c r="CK97" s="67" t="s">
        <v>154</v>
      </c>
      <c r="CL97" t="s">
        <v>155</v>
      </c>
      <c r="CM97" s="66">
        <v>1993</v>
      </c>
      <c r="CN97" s="68">
        <v>34246</v>
      </c>
      <c r="CO97"/>
      <c r="CP97" s="69"/>
      <c r="CQ97" s="22" t="s">
        <v>102</v>
      </c>
      <c r="CS97" s="6">
        <f>+F97</f>
        <v>0</v>
      </c>
      <c r="CT97" s="6">
        <f>+CT96</f>
        <v>0</v>
      </c>
      <c r="CU97" s="6">
        <f>+AP97</f>
        <v>0</v>
      </c>
      <c r="CV97" s="74">
        <f>+AM97</f>
        <v>0</v>
      </c>
      <c r="CW97" s="6">
        <f>+CW96</f>
        <v>0</v>
      </c>
      <c r="CX97" s="75">
        <f>+AJ97</f>
        <v>0</v>
      </c>
      <c r="CY97" s="76">
        <f>+AK97</f>
        <v>0</v>
      </c>
      <c r="CZ97" s="75">
        <f>+AM97</f>
        <v>0</v>
      </c>
      <c r="DA97" s="75">
        <f>+AN97</f>
        <v>0</v>
      </c>
    </row>
    <row r="98" spans="1:105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 s="56">
        <f>IF(SUM(L98:P98)=0,0,ROUND(AVERAGE(L98:P98)/10,2))</f>
        <v>0</v>
      </c>
      <c r="AS98" s="57">
        <f>IF(ISNUMBER(L98),L98/10,$AR98)</f>
        <v>0</v>
      </c>
      <c r="AT98" s="57">
        <f>IF(ISNUMBER(M98),M98/10,$AR98)</f>
        <v>0</v>
      </c>
      <c r="AU98" s="57">
        <f>IF(ISNUMBER(N98),N98/10,$AR98)</f>
        <v>0</v>
      </c>
      <c r="AV98" s="57">
        <f>IF(ISNUMBER(O98),O98/10,$AR98)</f>
        <v>0</v>
      </c>
      <c r="AW98" s="57">
        <f>IF(ISNUMBER(P98),P98/10,$AR98)</f>
        <v>0</v>
      </c>
      <c r="AX98" s="56">
        <f>IF(SUM(T98:X98)=0,0,ROUND(AVERAGE(T98:X98)/10,2))</f>
        <v>0</v>
      </c>
      <c r="AY98" s="57">
        <f>IF(ISNUMBER(T98),T98/10,$AX98)</f>
        <v>0</v>
      </c>
      <c r="AZ98" s="57">
        <f>IF(ISNUMBER(U98),U98/10,$AX98)</f>
        <v>0</v>
      </c>
      <c r="BA98" s="57">
        <f>IF(ISNUMBER(V98),V98/10,$AX98)</f>
        <v>0</v>
      </c>
      <c r="BB98" s="57">
        <f>IF(ISNUMBER(W98),W98/10,$AX98)</f>
        <v>0</v>
      </c>
      <c r="BC98" s="57">
        <f>IF(ISNUMBER(X98),X98/10,$AX98)</f>
        <v>0</v>
      </c>
      <c r="BD98" s="58" t="str">
        <f>TEXT(AC98*100,"0000")</f>
        <v>0000</v>
      </c>
      <c r="BE98" s="58" t="str">
        <f>TEXT(AB98*100,"0000")</f>
        <v>0000</v>
      </c>
      <c r="BF98" s="58" t="str">
        <f>TEXT(Y98*100,"0000")</f>
        <v>0000</v>
      </c>
      <c r="BG98" s="58" t="str">
        <f>TEXT(SUM($AY98:$BC98)*100,"0000")</f>
        <v>0000</v>
      </c>
      <c r="BH98" s="58" t="str">
        <f>TEXT((SUM($AY98:$BC98)-SMALL($AY98:$BC98,1))*100,"0000")</f>
        <v>0000</v>
      </c>
      <c r="BI98" s="58" t="str">
        <f>TEXT((SUM($AY98:$BC98)-SMALL($AY98:$BC98,1)-SMALL($AY98:$BC98,2))*100,"0000")</f>
        <v>0000</v>
      </c>
      <c r="BJ98" s="58" t="str">
        <f>TEXT((SUM($AY98:$BC98)-SMALL($AY98:$BC98,1)-SMALL($AY98:$BC98,2)-SMALL($AY98:$BC98,3))*100,"0000")</f>
        <v>0000</v>
      </c>
      <c r="BK98" s="58" t="str">
        <f>TEXT((SUM($AY98:$BC98)-SMALL($AY98:$BC98,1)-SMALL($AY98:$BC98,2)-SMALL($AY98:$BC98,3)-SMALL($AY98:$BC98,4))*100,"0000")</f>
        <v>0000</v>
      </c>
      <c r="BL98" s="56">
        <f>IF(AP98="F",IF(SUM(AE98:AI98)=0,0,ROUND(AVERAGE(AE98:AI98)/10,2)),"")</f>
      </c>
      <c r="BM98" s="57">
        <f>IF($AP98="F",IF(ISNUMBER(AE98),AE98/10,$BL98),"")</f>
      </c>
      <c r="BN98" s="57">
        <f>IF($AP98="F",IF(ISNUMBER(AF98),AF98/10,$BL98),"")</f>
      </c>
      <c r="BO98" s="57">
        <f>IF($AP98="F",IF(ISNUMBER(AG98),AG98/10,$BL98),"")</f>
      </c>
      <c r="BP98" s="57">
        <f>IF($AP98="F",IF(ISNUMBER(AH98),AH98/10,$BL98),"")</f>
      </c>
      <c r="BQ98" s="57">
        <f>IF($AP98="F",IF(ISNUMBER(AI98),AI98/10,$BL98),"")</f>
      </c>
      <c r="BR98" s="58">
        <f>IF(AP98="F",TEXT(AQ98*100,"00000"),"")</f>
      </c>
      <c r="BS98" s="58">
        <f>IF(AP98="F",TEXT(AM98*100,"0000"),"")</f>
      </c>
      <c r="BT98" s="58">
        <f>IF(AP98="F",TEXT(AJ98*100,"0000"),"")</f>
      </c>
      <c r="BU98" s="58">
        <f>IF(AP98="F",TEXT(SUM($BM98:$BQ98)*100,"0000"),"")</f>
      </c>
      <c r="BV98" s="58">
        <f>IF(AP98="F",TEXT((SUM($BM98:$BQ98)-SMALL($BM98:$BQ98,1))*100,"0000"),"")</f>
      </c>
      <c r="BW98" s="58">
        <f>IF(AP98="F",TEXT((SUM($BM98:$BQ98)-SMALL($BM98:$BQ98,1)-SMALL($BM98:$BQ98,2))*100,"0000"),"")</f>
      </c>
      <c r="BX98" s="58">
        <f>IF(AP98="F",TEXT((SUM($BM98:$BQ98)-SMALL($BM98:$BQ98,1)-SMALL($BM98:$BQ98,2)-SMALL($BM98:$BQ98,3))*100,"0000"),"")</f>
      </c>
      <c r="BY98" s="58">
        <f>IF(AP98="F",TEXT((SUM($BM98:$BQ98)-SMALL($BM98:$BQ98,1)-SMALL($BM98:$BQ98,2)-SMALL($BM98:$BQ98,3)-SMALL($BM98:$BQ98,4))*100,"0000"),"")</f>
      </c>
      <c r="BZ98" s="59">
        <f>IF(OR(AND(K98="C",MAX(Z98,AK98)&gt;6),AND(K98="D",MAX(Z98,AK98)&gt;4),AND(K98="E",MAX(Z98,AK98)&gt;2.5),AND(K98="F",MAX(Z98,AK98)&gt;1.5)),"KO","")</f>
      </c>
      <c r="CA98" s="60">
        <f>IF(AND(COUNT(L98:P98)&gt;0,OR(ISBLANK(K98),K98&lt;&gt;CO98)),"S","")</f>
      </c>
      <c r="CB98" s="61">
        <f>IF(CE98="x",IF(CC98&lt;=0,CD98,200-CC98),"")</f>
        <v>14</v>
      </c>
      <c r="CC98" s="62"/>
      <c r="CD98" s="63">
        <v>14</v>
      </c>
      <c r="CE98" s="64" t="s">
        <v>104</v>
      </c>
      <c r="CF98" s="65" t="str">
        <f>IF(CM98&gt;=1992,"Ž","")</f>
        <v>Ž</v>
      </c>
      <c r="CG98" t="s">
        <v>158</v>
      </c>
      <c r="CH98" t="s">
        <v>159</v>
      </c>
      <c r="CI98" s="66"/>
      <c r="CJ98" t="s">
        <v>153</v>
      </c>
      <c r="CK98" s="67" t="s">
        <v>154</v>
      </c>
      <c r="CL98" t="s">
        <v>155</v>
      </c>
      <c r="CM98" s="66">
        <v>1993</v>
      </c>
      <c r="CN98" s="68">
        <v>34140</v>
      </c>
      <c r="CO98"/>
      <c r="CP98" s="69"/>
      <c r="CQ98" s="22" t="s">
        <v>102</v>
      </c>
      <c r="CS98" s="6">
        <f>+F98</f>
        <v>0</v>
      </c>
      <c r="CT98" s="6">
        <f>+CT97</f>
        <v>0</v>
      </c>
      <c r="CU98" s="6">
        <f>+AP98</f>
        <v>0</v>
      </c>
      <c r="CV98" s="74">
        <f>+AM98</f>
        <v>0</v>
      </c>
      <c r="CW98" s="6">
        <f>+CW97</f>
        <v>0</v>
      </c>
      <c r="CX98" s="75">
        <f>+AJ98</f>
        <v>0</v>
      </c>
      <c r="CY98" s="76">
        <f>+AK98</f>
        <v>0</v>
      </c>
      <c r="CZ98" s="75">
        <f>+AM98</f>
        <v>0</v>
      </c>
      <c r="DA98" s="75">
        <f>+AN98</f>
        <v>0</v>
      </c>
    </row>
    <row r="99" spans="1:105" ht="15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 s="56"/>
      <c r="AS99" s="57"/>
      <c r="AT99" s="57"/>
      <c r="AU99" s="57"/>
      <c r="AV99" s="57"/>
      <c r="AW99" s="57"/>
      <c r="AX99" s="56"/>
      <c r="AY99" s="57"/>
      <c r="AZ99" s="57"/>
      <c r="BA99" s="57"/>
      <c r="BB99" s="57"/>
      <c r="BC99" s="57"/>
      <c r="BD99" s="58"/>
      <c r="BE99" s="58"/>
      <c r="BF99" s="58"/>
      <c r="BG99" s="58"/>
      <c r="BH99" s="58"/>
      <c r="BI99" s="58"/>
      <c r="BJ99" s="58"/>
      <c r="BK99" s="58"/>
      <c r="BL99" s="56"/>
      <c r="BM99" s="57"/>
      <c r="BN99" s="57"/>
      <c r="BO99" s="57"/>
      <c r="BP99" s="57"/>
      <c r="BQ99" s="57"/>
      <c r="BR99" s="58"/>
      <c r="BS99" s="58"/>
      <c r="BT99" s="58"/>
      <c r="BU99" s="58"/>
      <c r="BV99" s="58"/>
      <c r="BW99" s="58"/>
      <c r="BX99" s="58"/>
      <c r="BY99" s="58"/>
      <c r="BZ99" s="59"/>
      <c r="CA99" s="60"/>
      <c r="CB99" s="61"/>
      <c r="CC99" s="62"/>
      <c r="CD99" s="63"/>
      <c r="CE99" s="64"/>
      <c r="CF99" s="65"/>
      <c r="CG99"/>
      <c r="CH99"/>
      <c r="CI99" s="66"/>
      <c r="CJ99"/>
      <c r="CK99" s="67"/>
      <c r="CL99"/>
      <c r="CM99" s="66"/>
      <c r="CN99" s="68"/>
      <c r="CO99"/>
      <c r="CP99" s="69"/>
      <c r="CQ99" s="22"/>
      <c r="CS99" s="6">
        <f>+F99</f>
        <v>0</v>
      </c>
      <c r="CT99" s="6">
        <f>+CT98</f>
        <v>0</v>
      </c>
      <c r="CU99" s="6">
        <f>+AP99</f>
        <v>0</v>
      </c>
      <c r="CV99" s="74">
        <f>+AM99</f>
        <v>0</v>
      </c>
      <c r="CW99" s="6">
        <f>+CW98</f>
        <v>0</v>
      </c>
      <c r="CX99" s="75">
        <f>+AJ99</f>
        <v>0</v>
      </c>
      <c r="CY99" s="76">
        <f>+AK99</f>
        <v>0</v>
      </c>
      <c r="CZ99" s="75">
        <f>+AM99</f>
        <v>0</v>
      </c>
      <c r="DA99" s="75">
        <f>+AN99</f>
        <v>0</v>
      </c>
    </row>
    <row r="100" spans="1:95" ht="16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 s="56"/>
      <c r="AS100" s="57"/>
      <c r="AT100" s="57"/>
      <c r="AU100" s="57"/>
      <c r="AV100" s="57"/>
      <c r="AW100" s="57"/>
      <c r="AX100" s="56"/>
      <c r="AY100" s="57"/>
      <c r="AZ100" s="57"/>
      <c r="BA100" s="57"/>
      <c r="BB100" s="57"/>
      <c r="BC100" s="57"/>
      <c r="BD100" s="58"/>
      <c r="BE100" s="58"/>
      <c r="BF100" s="58"/>
      <c r="BG100" s="58"/>
      <c r="BH100" s="58"/>
      <c r="BI100" s="58"/>
      <c r="BJ100" s="58"/>
      <c r="BK100" s="58"/>
      <c r="BL100" s="56"/>
      <c r="BM100" s="57"/>
      <c r="BN100" s="57"/>
      <c r="BO100" s="57"/>
      <c r="BP100" s="57"/>
      <c r="BQ100" s="57"/>
      <c r="BR100" s="58"/>
      <c r="BS100" s="58"/>
      <c r="BT100" s="58"/>
      <c r="BU100" s="58"/>
      <c r="BV100" s="58"/>
      <c r="BW100" s="58"/>
      <c r="BX100" s="58"/>
      <c r="BY100" s="58"/>
      <c r="BZ100" s="59"/>
      <c r="CA100" s="60"/>
      <c r="CB100" s="61"/>
      <c r="CC100" s="71"/>
      <c r="CD100" s="63"/>
      <c r="CE100" s="64"/>
      <c r="CF100" s="65"/>
      <c r="CG100" s="66"/>
      <c r="CH100" s="66"/>
      <c r="CI100" s="66"/>
      <c r="CJ100" s="66"/>
      <c r="CK100" s="66"/>
      <c r="CL100" s="72"/>
      <c r="CN100" s="73"/>
      <c r="CO100" s="69"/>
      <c r="CQ100" s="22"/>
    </row>
    <row r="101" spans="1:105" ht="15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 s="56">
        <f>IF(SUM(L101:P101)=0,0,ROUND(AVERAGE(L101:P101)/10,2))</f>
        <v>0</v>
      </c>
      <c r="AS101" s="57">
        <f>IF(ISNUMBER(L101),L101/10,$AR101)</f>
        <v>0</v>
      </c>
      <c r="AT101" s="57">
        <f>IF(ISNUMBER(M101),M101/10,$AR101)</f>
        <v>0</v>
      </c>
      <c r="AU101" s="57">
        <f>IF(ISNUMBER(N101),N101/10,$AR101)</f>
        <v>0</v>
      </c>
      <c r="AV101" s="57">
        <f>IF(ISNUMBER(O101),O101/10,$AR101)</f>
        <v>0</v>
      </c>
      <c r="AW101" s="57">
        <f>IF(ISNUMBER(P101),P101/10,$AR101)</f>
        <v>0</v>
      </c>
      <c r="AX101" s="56">
        <f>IF(SUM(T101:X101)=0,0,ROUND(AVERAGE(T101:X101)/10,2))</f>
        <v>0</v>
      </c>
      <c r="AY101" s="57">
        <f>IF(ISNUMBER(T101),T101/10,$AX101)</f>
        <v>0</v>
      </c>
      <c r="AZ101" s="57">
        <f>IF(ISNUMBER(U101),U101/10,$AX101)</f>
        <v>0</v>
      </c>
      <c r="BA101" s="57">
        <f>IF(ISNUMBER(V101),V101/10,$AX101)</f>
        <v>0</v>
      </c>
      <c r="BB101" s="57">
        <f>IF(ISNUMBER(W101),W101/10,$AX101)</f>
        <v>0</v>
      </c>
      <c r="BC101" s="57">
        <f>IF(ISNUMBER(X101),X101/10,$AX101)</f>
        <v>0</v>
      </c>
      <c r="BD101" s="58" t="str">
        <f>TEXT(AC101*100,"0000")</f>
        <v>0000</v>
      </c>
      <c r="BE101" s="58" t="str">
        <f>TEXT(AB101*100,"0000")</f>
        <v>0000</v>
      </c>
      <c r="BF101" s="58" t="str">
        <f>TEXT(Y101*100,"0000")</f>
        <v>0000</v>
      </c>
      <c r="BG101" s="58" t="str">
        <f>TEXT(SUM($AY101:$BC101)*100,"0000")</f>
        <v>0000</v>
      </c>
      <c r="BH101" s="58" t="str">
        <f>TEXT((SUM($AY101:$BC101)-SMALL($AY101:$BC101,1))*100,"0000")</f>
        <v>0000</v>
      </c>
      <c r="BI101" s="58" t="str">
        <f>TEXT((SUM($AY101:$BC101)-SMALL($AY101:$BC101,1)-SMALL($AY101:$BC101,2))*100,"0000")</f>
        <v>0000</v>
      </c>
      <c r="BJ101" s="58" t="str">
        <f>TEXT((SUM($AY101:$BC101)-SMALL($AY101:$BC101,1)-SMALL($AY101:$BC101,2)-SMALL($AY101:$BC101,3))*100,"0000")</f>
        <v>0000</v>
      </c>
      <c r="BK101" s="58" t="str">
        <f>TEXT((SUM($AY101:$BC101)-SMALL($AY101:$BC101,1)-SMALL($AY101:$BC101,2)-SMALL($AY101:$BC101,3)-SMALL($AY101:$BC101,4))*100,"0000")</f>
        <v>0000</v>
      </c>
      <c r="BL101" s="56">
        <f>IF(AP101="F",IF(SUM(AE101:AI101)=0,0,ROUND(AVERAGE(AE101:AI101)/10,2)),"")</f>
      </c>
      <c r="BM101" s="57">
        <f>IF($AP101="F",IF(ISNUMBER(AE101),AE101/10,$BL101),"")</f>
      </c>
      <c r="BN101" s="57">
        <f>IF($AP101="F",IF(ISNUMBER(AF101),AF101/10,$BL101),"")</f>
      </c>
      <c r="BO101" s="57">
        <f>IF($AP101="F",IF(ISNUMBER(AG101),AG101/10,$BL101),"")</f>
      </c>
      <c r="BP101" s="57">
        <f>IF($AP101="F",IF(ISNUMBER(AH101),AH101/10,$BL101),"")</f>
      </c>
      <c r="BQ101" s="57">
        <f>IF($AP101="F",IF(ISNUMBER(AI101),AI101/10,$BL101),"")</f>
      </c>
      <c r="BR101" s="58">
        <f>IF(AP101="F",TEXT(AQ101*100,"00000"),"")</f>
      </c>
      <c r="BS101" s="58">
        <f>IF(AP101="F",TEXT(AM101*100,"0000"),"")</f>
      </c>
      <c r="BT101" s="58">
        <f>IF(AP101="F",TEXT(AJ101*100,"0000"),"")</f>
      </c>
      <c r="BU101" s="58">
        <f>IF(AP101="F",TEXT(SUM($BM101:$BQ101)*100,"0000"),"")</f>
      </c>
      <c r="BV101" s="58">
        <f>IF(AP101="F",TEXT((SUM($BM101:$BQ101)-SMALL($BM101:$BQ101,1))*100,"0000"),"")</f>
      </c>
      <c r="BW101" s="58">
        <f>IF(AP101="F",TEXT((SUM($BM101:$BQ101)-SMALL($BM101:$BQ101,1)-SMALL($BM101:$BQ101,2))*100,"0000"),"")</f>
      </c>
      <c r="BX101" s="58">
        <f>IF(AP101="F",TEXT((SUM($BM101:$BQ101)-SMALL($BM101:$BQ101,1)-SMALL($BM101:$BQ101,2)-SMALL($BM101:$BQ101,3))*100,"0000"),"")</f>
      </c>
      <c r="BY101" s="58">
        <f>IF(AP101="F",TEXT((SUM($BM101:$BQ101)-SMALL($BM101:$BQ101,1)-SMALL($BM101:$BQ101,2)-SMALL($BM101:$BQ101,3)-SMALL($BM101:$BQ101,4))*100,"0000"),"")</f>
      </c>
      <c r="BZ101" s="59">
        <f>IF(OR(AND(K101="C",MAX(Z101,AK101)&gt;6),AND(K101="D",MAX(Z101,AK101)&gt;4),AND(K101="E",MAX(Z101,AK101)&gt;2.5),AND(K101="F",MAX(Z101,AK101)&gt;1.5)),"KO","")</f>
      </c>
      <c r="CA101" s="60">
        <f>IF(AND(COUNT(L101:P101)&gt;0,OR(ISBLANK(K101),K101&lt;&gt;CO101)),"S","")</f>
      </c>
      <c r="CB101" s="61">
        <f>IF(CE101="x",IF(CC101&lt;=0,CD101,200-CC101),"")</f>
        <v>19</v>
      </c>
      <c r="CC101" s="62"/>
      <c r="CD101" s="63">
        <v>19</v>
      </c>
      <c r="CE101" s="64" t="s">
        <v>104</v>
      </c>
      <c r="CF101" s="65" t="str">
        <f>IF(CM101&gt;=1992,"Ž","")</f>
        <v>Ž</v>
      </c>
      <c r="CG101" t="s">
        <v>160</v>
      </c>
      <c r="CH101" t="s">
        <v>161</v>
      </c>
      <c r="CI101" s="66"/>
      <c r="CJ101" t="s">
        <v>162</v>
      </c>
      <c r="CK101" s="67" t="s">
        <v>163</v>
      </c>
      <c r="CL101" t="s">
        <v>164</v>
      </c>
      <c r="CM101" s="66">
        <v>1994</v>
      </c>
      <c r="CN101" s="68">
        <v>34451</v>
      </c>
      <c r="CO101"/>
      <c r="CP101" s="69"/>
      <c r="CQ101" s="22" t="s">
        <v>102</v>
      </c>
      <c r="CS101" s="6">
        <f>+F101</f>
        <v>0</v>
      </c>
      <c r="CT101" s="6">
        <f>+A100</f>
        <v>0</v>
      </c>
      <c r="CU101" s="6">
        <f>+AP101</f>
        <v>0</v>
      </c>
      <c r="CV101" s="74">
        <f>+AM101</f>
        <v>0</v>
      </c>
      <c r="CW101" s="6">
        <f>+AD100</f>
        <v>0</v>
      </c>
      <c r="CX101" s="75">
        <f>+AJ101</f>
        <v>0</v>
      </c>
      <c r="CY101" s="76">
        <f>+AK101</f>
        <v>0</v>
      </c>
      <c r="CZ101" s="75">
        <f>+AM101</f>
        <v>0</v>
      </c>
      <c r="DA101" s="75">
        <f>+AN101</f>
        <v>0</v>
      </c>
    </row>
    <row r="102" spans="1:105" ht="15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 s="56">
        <f>IF(SUM(L102:P102)=0,0,ROUND(AVERAGE(L102:P102)/10,2))</f>
        <v>0</v>
      </c>
      <c r="AS102" s="57">
        <f>IF(ISNUMBER(L102),L102/10,$AR102)</f>
        <v>0</v>
      </c>
      <c r="AT102" s="57">
        <f>IF(ISNUMBER(M102),M102/10,$AR102)</f>
        <v>0</v>
      </c>
      <c r="AU102" s="57">
        <f>IF(ISNUMBER(N102),N102/10,$AR102)</f>
        <v>0</v>
      </c>
      <c r="AV102" s="57">
        <f>IF(ISNUMBER(O102),O102/10,$AR102)</f>
        <v>0</v>
      </c>
      <c r="AW102" s="57">
        <f>IF(ISNUMBER(P102),P102/10,$AR102)</f>
        <v>0</v>
      </c>
      <c r="AX102" s="56">
        <f>IF(SUM(T102:X102)=0,0,ROUND(AVERAGE(T102:X102)/10,2))</f>
        <v>0</v>
      </c>
      <c r="AY102" s="57">
        <f>IF(ISNUMBER(T102),T102/10,$AX102)</f>
        <v>0</v>
      </c>
      <c r="AZ102" s="57">
        <f>IF(ISNUMBER(U102),U102/10,$AX102)</f>
        <v>0</v>
      </c>
      <c r="BA102" s="57">
        <f>IF(ISNUMBER(V102),V102/10,$AX102)</f>
        <v>0</v>
      </c>
      <c r="BB102" s="57">
        <f>IF(ISNUMBER(W102),W102/10,$AX102)</f>
        <v>0</v>
      </c>
      <c r="BC102" s="57">
        <f>IF(ISNUMBER(X102),X102/10,$AX102)</f>
        <v>0</v>
      </c>
      <c r="BD102" s="58" t="str">
        <f>TEXT(AC102*100,"0000")</f>
        <v>0000</v>
      </c>
      <c r="BE102" s="58" t="str">
        <f>TEXT(AB102*100,"0000")</f>
        <v>0000</v>
      </c>
      <c r="BF102" s="58" t="str">
        <f>TEXT(Y102*100,"0000")</f>
        <v>0000</v>
      </c>
      <c r="BG102" s="58" t="str">
        <f>TEXT(SUM($AY102:$BC102)*100,"0000")</f>
        <v>0000</v>
      </c>
      <c r="BH102" s="58" t="str">
        <f>TEXT((SUM($AY102:$BC102)-SMALL($AY102:$BC102,1))*100,"0000")</f>
        <v>0000</v>
      </c>
      <c r="BI102" s="58" t="str">
        <f>TEXT((SUM($AY102:$BC102)-SMALL($AY102:$BC102,1)-SMALL($AY102:$BC102,2))*100,"0000")</f>
        <v>0000</v>
      </c>
      <c r="BJ102" s="58" t="str">
        <f>TEXT((SUM($AY102:$BC102)-SMALL($AY102:$BC102,1)-SMALL($AY102:$BC102,2)-SMALL($AY102:$BC102,3))*100,"0000")</f>
        <v>0000</v>
      </c>
      <c r="BK102" s="58" t="str">
        <f>TEXT((SUM($AY102:$BC102)-SMALL($AY102:$BC102,1)-SMALL($AY102:$BC102,2)-SMALL($AY102:$BC102,3)-SMALL($AY102:$BC102,4))*100,"0000")</f>
        <v>0000</v>
      </c>
      <c r="BL102" s="56">
        <f>IF(AP102="F",IF(SUM(AE102:AI102)=0,0,ROUND(AVERAGE(AE102:AI102)/10,2)),"")</f>
      </c>
      <c r="BM102" s="57">
        <f>IF($AP102="F",IF(ISNUMBER(AE102),AE102/10,$BL102),"")</f>
      </c>
      <c r="BN102" s="57">
        <f>IF($AP102="F",IF(ISNUMBER(AF102),AF102/10,$BL102),"")</f>
      </c>
      <c r="BO102" s="57">
        <f>IF($AP102="F",IF(ISNUMBER(AG102),AG102/10,$BL102),"")</f>
      </c>
      <c r="BP102" s="57">
        <f>IF($AP102="F",IF(ISNUMBER(AH102),AH102/10,$BL102),"")</f>
      </c>
      <c r="BQ102" s="57">
        <f>IF($AP102="F",IF(ISNUMBER(AI102),AI102/10,$BL102),"")</f>
      </c>
      <c r="BR102" s="58">
        <f>IF(AP102="F",TEXT(AQ102*100,"00000"),"")</f>
      </c>
      <c r="BS102" s="58">
        <f>IF(AP102="F",TEXT(AM102*100,"0000"),"")</f>
      </c>
      <c r="BT102" s="58">
        <f>IF(AP102="F",TEXT(AJ102*100,"0000"),"")</f>
      </c>
      <c r="BU102" s="58">
        <f>IF(AP102="F",TEXT(SUM($BM102:$BQ102)*100,"0000"),"")</f>
      </c>
      <c r="BV102" s="58">
        <f>IF(AP102="F",TEXT((SUM($BM102:$BQ102)-SMALL($BM102:$BQ102,1))*100,"0000"),"")</f>
      </c>
      <c r="BW102" s="58">
        <f>IF(AP102="F",TEXT((SUM($BM102:$BQ102)-SMALL($BM102:$BQ102,1)-SMALL($BM102:$BQ102,2))*100,"0000"),"")</f>
      </c>
      <c r="BX102" s="58">
        <f>IF(AP102="F",TEXT((SUM($BM102:$BQ102)-SMALL($BM102:$BQ102,1)-SMALL($BM102:$BQ102,2)-SMALL($BM102:$BQ102,3))*100,"0000"),"")</f>
      </c>
      <c r="BY102" s="58">
        <f>IF(AP102="F",TEXT((SUM($BM102:$BQ102)-SMALL($BM102:$BQ102,1)-SMALL($BM102:$BQ102,2)-SMALL($BM102:$BQ102,3)-SMALL($BM102:$BQ102,4))*100,"0000"),"")</f>
      </c>
      <c r="BZ102" s="59">
        <f>IF(OR(AND(K102="C",MAX(Z102,AK102)&gt;6),AND(K102="D",MAX(Z102,AK102)&gt;4),AND(K102="E",MAX(Z102,AK102)&gt;2.5),AND(K102="F",MAX(Z102,AK102)&gt;1.5)),"KO","")</f>
      </c>
      <c r="CA102" s="60">
        <f>IF(AND(COUNT(L102:P102)&gt;0,OR(ISBLANK(K102),K102&lt;&gt;CO102)),"S","")</f>
      </c>
      <c r="CB102" s="61">
        <f>IF(CE102="x",IF(CC102&lt;=0,CD102,200-CC102),"")</f>
        <v>22</v>
      </c>
      <c r="CC102" s="62"/>
      <c r="CD102" s="63">
        <v>22</v>
      </c>
      <c r="CE102" s="64" t="s">
        <v>104</v>
      </c>
      <c r="CF102" s="65" t="str">
        <f>IF(CM102&gt;=1992,"Ž","")</f>
        <v>Ž</v>
      </c>
      <c r="CG102" t="s">
        <v>165</v>
      </c>
      <c r="CH102" t="s">
        <v>166</v>
      </c>
      <c r="CI102" s="66"/>
      <c r="CJ102" t="s">
        <v>162</v>
      </c>
      <c r="CK102" s="67" t="s">
        <v>163</v>
      </c>
      <c r="CL102" t="s">
        <v>164</v>
      </c>
      <c r="CM102" s="66">
        <v>1997</v>
      </c>
      <c r="CN102" s="68">
        <v>35782</v>
      </c>
      <c r="CO102"/>
      <c r="CP102" s="69"/>
      <c r="CQ102" s="22" t="s">
        <v>102</v>
      </c>
      <c r="CS102" s="6">
        <f>+F102</f>
        <v>0</v>
      </c>
      <c r="CT102" s="6">
        <f>+CT101</f>
        <v>0</v>
      </c>
      <c r="CU102" s="6">
        <f>+AP102</f>
        <v>0</v>
      </c>
      <c r="CV102" s="74">
        <f>+AM102</f>
        <v>0</v>
      </c>
      <c r="CW102" s="6">
        <f>+CW101</f>
        <v>0</v>
      </c>
      <c r="CX102" s="75">
        <f>+AJ102</f>
        <v>0</v>
      </c>
      <c r="CY102" s="76">
        <f>+AK102</f>
        <v>0</v>
      </c>
      <c r="CZ102" s="75">
        <f>+AM102</f>
        <v>0</v>
      </c>
      <c r="DA102" s="75">
        <f>+AN102</f>
        <v>0</v>
      </c>
    </row>
    <row r="103" spans="1:105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 s="56">
        <f>IF(SUM(L103:P103)=0,0,ROUND(AVERAGE(L103:P103)/10,2))</f>
        <v>0</v>
      </c>
      <c r="AS103" s="57">
        <f>IF(ISNUMBER(L103),L103/10,$AR103)</f>
        <v>0</v>
      </c>
      <c r="AT103" s="57">
        <f>IF(ISNUMBER(M103),M103/10,$AR103)</f>
        <v>0</v>
      </c>
      <c r="AU103" s="57">
        <f>IF(ISNUMBER(N103),N103/10,$AR103)</f>
        <v>0</v>
      </c>
      <c r="AV103" s="57">
        <f>IF(ISNUMBER(O103),O103/10,$AR103)</f>
        <v>0</v>
      </c>
      <c r="AW103" s="57">
        <f>IF(ISNUMBER(P103),P103/10,$AR103)</f>
        <v>0</v>
      </c>
      <c r="AX103" s="56">
        <f>IF(SUM(T103:X103)=0,0,ROUND(AVERAGE(T103:X103)/10,2))</f>
        <v>0</v>
      </c>
      <c r="AY103" s="57">
        <f>IF(ISNUMBER(T103),T103/10,$AX103)</f>
        <v>0</v>
      </c>
      <c r="AZ103" s="57">
        <f>IF(ISNUMBER(U103),U103/10,$AX103)</f>
        <v>0</v>
      </c>
      <c r="BA103" s="57">
        <f>IF(ISNUMBER(V103),V103/10,$AX103)</f>
        <v>0</v>
      </c>
      <c r="BB103" s="57">
        <f>IF(ISNUMBER(W103),W103/10,$AX103)</f>
        <v>0</v>
      </c>
      <c r="BC103" s="57">
        <f>IF(ISNUMBER(X103),X103/10,$AX103)</f>
        <v>0</v>
      </c>
      <c r="BD103" s="58" t="str">
        <f>TEXT(AC103*100,"0000")</f>
        <v>0000</v>
      </c>
      <c r="BE103" s="58" t="str">
        <f>TEXT(AB103*100,"0000")</f>
        <v>0000</v>
      </c>
      <c r="BF103" s="58" t="str">
        <f>TEXT(Y103*100,"0000")</f>
        <v>0000</v>
      </c>
      <c r="BG103" s="58" t="str">
        <f>TEXT(SUM($AY103:$BC103)*100,"0000")</f>
        <v>0000</v>
      </c>
      <c r="BH103" s="58" t="str">
        <f>TEXT((SUM($AY103:$BC103)-SMALL($AY103:$BC103,1))*100,"0000")</f>
        <v>0000</v>
      </c>
      <c r="BI103" s="58" t="str">
        <f>TEXT((SUM($AY103:$BC103)-SMALL($AY103:$BC103,1)-SMALL($AY103:$BC103,2))*100,"0000")</f>
        <v>0000</v>
      </c>
      <c r="BJ103" s="58" t="str">
        <f>TEXT((SUM($AY103:$BC103)-SMALL($AY103:$BC103,1)-SMALL($AY103:$BC103,2)-SMALL($AY103:$BC103,3))*100,"0000")</f>
        <v>0000</v>
      </c>
      <c r="BK103" s="58" t="str">
        <f>TEXT((SUM($AY103:$BC103)-SMALL($AY103:$BC103,1)-SMALL($AY103:$BC103,2)-SMALL($AY103:$BC103,3)-SMALL($AY103:$BC103,4))*100,"0000")</f>
        <v>0000</v>
      </c>
      <c r="BL103" s="56">
        <f>IF(AP103="F",IF(SUM(AE103:AI103)=0,0,ROUND(AVERAGE(AE103:AI103)/10,2)),"")</f>
      </c>
      <c r="BM103" s="57">
        <f>IF($AP103="F",IF(ISNUMBER(AE103),AE103/10,$BL103),"")</f>
      </c>
      <c r="BN103" s="57">
        <f>IF($AP103="F",IF(ISNUMBER(AF103),AF103/10,$BL103),"")</f>
      </c>
      <c r="BO103" s="57">
        <f>IF($AP103="F",IF(ISNUMBER(AG103),AG103/10,$BL103),"")</f>
      </c>
      <c r="BP103" s="57">
        <f>IF($AP103="F",IF(ISNUMBER(AH103),AH103/10,$BL103),"")</f>
      </c>
      <c r="BQ103" s="57">
        <f>IF($AP103="F",IF(ISNUMBER(AI103),AI103/10,$BL103),"")</f>
      </c>
      <c r="BR103" s="58">
        <f>IF(AP103="F",TEXT(AQ103*100,"00000"),"")</f>
      </c>
      <c r="BS103" s="58">
        <f>IF(AP103="F",TEXT(AM103*100,"0000"),"")</f>
      </c>
      <c r="BT103" s="58">
        <f>IF(AP103="F",TEXT(AJ103*100,"0000"),"")</f>
      </c>
      <c r="BU103" s="58">
        <f>IF(AP103="F",TEXT(SUM($BM103:$BQ103)*100,"0000"),"")</f>
      </c>
      <c r="BV103" s="58">
        <f>IF(AP103="F",TEXT((SUM($BM103:$BQ103)-SMALL($BM103:$BQ103,1))*100,"0000"),"")</f>
      </c>
      <c r="BW103" s="58">
        <f>IF(AP103="F",TEXT((SUM($BM103:$BQ103)-SMALL($BM103:$BQ103,1)-SMALL($BM103:$BQ103,2))*100,"0000"),"")</f>
      </c>
      <c r="BX103" s="58">
        <f>IF(AP103="F",TEXT((SUM($BM103:$BQ103)-SMALL($BM103:$BQ103,1)-SMALL($BM103:$BQ103,2)-SMALL($BM103:$BQ103,3))*100,"0000"),"")</f>
      </c>
      <c r="BY103" s="58">
        <f>IF(AP103="F",TEXT((SUM($BM103:$BQ103)-SMALL($BM103:$BQ103,1)-SMALL($BM103:$BQ103,2)-SMALL($BM103:$BQ103,3)-SMALL($BM103:$BQ103,4))*100,"0000"),"")</f>
      </c>
      <c r="BZ103" s="59">
        <f>IF(OR(AND(K103="C",MAX(Z103,AK103)&gt;6),AND(K103="D",MAX(Z103,AK103)&gt;4),AND(K103="E",MAX(Z103,AK103)&gt;2.5),AND(K103="F",MAX(Z103,AK103)&gt;1.5)),"KO","")</f>
      </c>
      <c r="CA103" s="60">
        <f>IF(AND(COUNT(L103:P103)&gt;0,OR(ISBLANK(K103),K103&lt;&gt;CO103)),"S","")</f>
      </c>
      <c r="CB103" s="61">
        <f>IF(CE103="x",IF(CC103&lt;=0,CD103,200-CC103),"")</f>
        <v>35</v>
      </c>
      <c r="CC103" s="62"/>
      <c r="CD103" s="63">
        <v>35</v>
      </c>
      <c r="CE103" s="64" t="s">
        <v>104</v>
      </c>
      <c r="CF103" s="65" t="str">
        <f>IF(CM103&gt;=1992,"Ž","")</f>
        <v>Ž</v>
      </c>
      <c r="CG103" t="s">
        <v>167</v>
      </c>
      <c r="CH103" t="s">
        <v>168</v>
      </c>
      <c r="CI103" s="9"/>
      <c r="CJ103" t="s">
        <v>162</v>
      </c>
      <c r="CK103" s="67" t="s">
        <v>163</v>
      </c>
      <c r="CL103" t="s">
        <v>164</v>
      </c>
      <c r="CM103" s="9">
        <v>1996</v>
      </c>
      <c r="CN103" s="68">
        <v>35186</v>
      </c>
      <c r="CO103"/>
      <c r="CP103" s="69"/>
      <c r="CQ103" s="22" t="s">
        <v>102</v>
      </c>
      <c r="CS103" s="6">
        <f>+F103</f>
        <v>0</v>
      </c>
      <c r="CT103" s="6">
        <f>+CT102</f>
        <v>0</v>
      </c>
      <c r="CU103" s="6">
        <f>+AP103</f>
        <v>0</v>
      </c>
      <c r="CV103" s="74">
        <f>+AM103</f>
        <v>0</v>
      </c>
      <c r="CW103" s="6">
        <f>+CW102</f>
        <v>0</v>
      </c>
      <c r="CX103" s="75">
        <f>+AJ103</f>
        <v>0</v>
      </c>
      <c r="CY103" s="76">
        <f>+AK103</f>
        <v>0</v>
      </c>
      <c r="CZ103" s="75">
        <f>+AM103</f>
        <v>0</v>
      </c>
      <c r="DA103" s="75">
        <f>+AN103</f>
        <v>0</v>
      </c>
    </row>
    <row r="104" spans="1:105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 s="56"/>
      <c r="AS104" s="57"/>
      <c r="AT104" s="57"/>
      <c r="AU104" s="57"/>
      <c r="AV104" s="57"/>
      <c r="AW104" s="57"/>
      <c r="AX104" s="56"/>
      <c r="AY104" s="57"/>
      <c r="AZ104" s="57"/>
      <c r="BA104" s="57"/>
      <c r="BB104" s="57"/>
      <c r="BC104" s="57"/>
      <c r="BD104" s="58"/>
      <c r="BE104" s="58"/>
      <c r="BF104" s="58"/>
      <c r="BG104" s="58"/>
      <c r="BH104" s="58"/>
      <c r="BI104" s="58"/>
      <c r="BJ104" s="58"/>
      <c r="BK104" s="58"/>
      <c r="BL104" s="56"/>
      <c r="BM104" s="57"/>
      <c r="BN104" s="57"/>
      <c r="BO104" s="57"/>
      <c r="BP104" s="57"/>
      <c r="BQ104" s="57"/>
      <c r="BR104" s="58"/>
      <c r="BS104" s="58"/>
      <c r="BT104" s="58"/>
      <c r="BU104" s="58"/>
      <c r="BV104" s="58"/>
      <c r="BW104" s="58"/>
      <c r="BX104" s="58"/>
      <c r="BY104" s="58"/>
      <c r="BZ104" s="59"/>
      <c r="CA104" s="60"/>
      <c r="CB104" s="61"/>
      <c r="CC104" s="62"/>
      <c r="CD104" s="63"/>
      <c r="CE104" s="64"/>
      <c r="CF104" s="65"/>
      <c r="CG104"/>
      <c r="CH104"/>
      <c r="CI104" s="9"/>
      <c r="CJ104"/>
      <c r="CK104" s="67"/>
      <c r="CL104"/>
      <c r="CM104" s="9"/>
      <c r="CN104" s="68"/>
      <c r="CO104"/>
      <c r="CP104" s="69"/>
      <c r="CQ104" s="22"/>
      <c r="CS104" s="6">
        <f>+F104</f>
        <v>0</v>
      </c>
      <c r="CT104" s="6">
        <f>+CT103</f>
        <v>0</v>
      </c>
      <c r="CU104" s="6">
        <f>+AP104</f>
        <v>0</v>
      </c>
      <c r="CV104" s="74">
        <f>+AM104</f>
        <v>0</v>
      </c>
      <c r="CW104" s="6">
        <f>+CW103</f>
        <v>0</v>
      </c>
      <c r="CX104" s="75">
        <f>+AJ104</f>
        <v>0</v>
      </c>
      <c r="CY104" s="76">
        <f>+AK104</f>
        <v>0</v>
      </c>
      <c r="CZ104" s="75">
        <f>+AM104</f>
        <v>0</v>
      </c>
      <c r="DA104" s="75">
        <f>+AN104</f>
        <v>0</v>
      </c>
    </row>
    <row r="105" spans="1:95" ht="16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 s="56"/>
      <c r="AS105" s="57"/>
      <c r="AT105" s="57"/>
      <c r="AU105" s="57"/>
      <c r="AV105" s="57"/>
      <c r="AW105" s="57"/>
      <c r="AX105" s="56"/>
      <c r="AY105" s="57"/>
      <c r="AZ105" s="57"/>
      <c r="BA105" s="57"/>
      <c r="BB105" s="57"/>
      <c r="BC105" s="57"/>
      <c r="BD105" s="58"/>
      <c r="BE105" s="58"/>
      <c r="BF105" s="58"/>
      <c r="BG105" s="58"/>
      <c r="BH105" s="58"/>
      <c r="BI105" s="58"/>
      <c r="BJ105" s="58"/>
      <c r="BK105" s="58"/>
      <c r="BL105" s="56"/>
      <c r="BM105" s="57"/>
      <c r="BN105" s="57"/>
      <c r="BO105" s="57"/>
      <c r="BP105" s="57"/>
      <c r="BQ105" s="57"/>
      <c r="BR105" s="58"/>
      <c r="BS105" s="58"/>
      <c r="BT105" s="58"/>
      <c r="BU105" s="58"/>
      <c r="BV105" s="58"/>
      <c r="BW105" s="58"/>
      <c r="BX105" s="58"/>
      <c r="BY105" s="58"/>
      <c r="BZ105" s="59"/>
      <c r="CA105" s="60"/>
      <c r="CB105" s="61"/>
      <c r="CC105" s="71"/>
      <c r="CD105" s="63"/>
      <c r="CE105" s="64"/>
      <c r="CF105" s="65"/>
      <c r="CG105" s="66"/>
      <c r="CH105" s="66"/>
      <c r="CI105" s="66"/>
      <c r="CJ105" s="66"/>
      <c r="CK105" s="66"/>
      <c r="CL105" s="72"/>
      <c r="CN105" s="73"/>
      <c r="CO105" s="69"/>
      <c r="CQ105" s="22"/>
    </row>
    <row r="106" spans="1:105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 s="56">
        <f>IF(SUM(L106:P106)=0,0,ROUND(AVERAGE(L106:P106)/10,2))</f>
        <v>0</v>
      </c>
      <c r="AS106" s="57">
        <f>IF(ISNUMBER(L106),L106/10,$AR106)</f>
        <v>0</v>
      </c>
      <c r="AT106" s="57">
        <f>IF(ISNUMBER(M106),M106/10,$AR106)</f>
        <v>0</v>
      </c>
      <c r="AU106" s="57">
        <f>IF(ISNUMBER(N106),N106/10,$AR106)</f>
        <v>0</v>
      </c>
      <c r="AV106" s="57">
        <f>IF(ISNUMBER(O106),O106/10,$AR106)</f>
        <v>0</v>
      </c>
      <c r="AW106" s="57">
        <f>IF(ISNUMBER(P106),P106/10,$AR106)</f>
        <v>0</v>
      </c>
      <c r="AX106" s="56">
        <f>IF(SUM(T106:X106)=0,0,ROUND(AVERAGE(T106:X106)/10,2))</f>
        <v>0</v>
      </c>
      <c r="AY106" s="57">
        <f>IF(ISNUMBER(T106),T106/10,$AX106)</f>
        <v>0</v>
      </c>
      <c r="AZ106" s="57">
        <f>IF(ISNUMBER(U106),U106/10,$AX106)</f>
        <v>0</v>
      </c>
      <c r="BA106" s="57">
        <f>IF(ISNUMBER(V106),V106/10,$AX106)</f>
        <v>0</v>
      </c>
      <c r="BB106" s="57">
        <f>IF(ISNUMBER(W106),W106/10,$AX106)</f>
        <v>0</v>
      </c>
      <c r="BC106" s="57">
        <f>IF(ISNUMBER(X106),X106/10,$AX106)</f>
        <v>0</v>
      </c>
      <c r="BD106" s="58" t="str">
        <f>TEXT(AC106*100,"0000")</f>
        <v>0000</v>
      </c>
      <c r="BE106" s="58" t="str">
        <f>TEXT(AB106*100,"0000")</f>
        <v>0000</v>
      </c>
      <c r="BF106" s="58" t="str">
        <f>TEXT(Y106*100,"0000")</f>
        <v>0000</v>
      </c>
      <c r="BG106" s="58" t="str">
        <f>TEXT(SUM($AY106:$BC106)*100,"0000")</f>
        <v>0000</v>
      </c>
      <c r="BH106" s="58" t="str">
        <f>TEXT((SUM($AY106:$BC106)-SMALL($AY106:$BC106,1))*100,"0000")</f>
        <v>0000</v>
      </c>
      <c r="BI106" s="58" t="str">
        <f>TEXT((SUM($AY106:$BC106)-SMALL($AY106:$BC106,1)-SMALL($AY106:$BC106,2))*100,"0000")</f>
        <v>0000</v>
      </c>
      <c r="BJ106" s="58" t="str">
        <f>TEXT((SUM($AY106:$BC106)-SMALL($AY106:$BC106,1)-SMALL($AY106:$BC106,2)-SMALL($AY106:$BC106,3))*100,"0000")</f>
        <v>0000</v>
      </c>
      <c r="BK106" s="58" t="str">
        <f>TEXT((SUM($AY106:$BC106)-SMALL($AY106:$BC106,1)-SMALL($AY106:$BC106,2)-SMALL($AY106:$BC106,3)-SMALL($AY106:$BC106,4))*100,"0000")</f>
        <v>0000</v>
      </c>
      <c r="BL106" s="56">
        <f>IF(AP106="F",IF(SUM(AE106:AI106)=0,0,ROUND(AVERAGE(AE106:AI106)/10,2)),"")</f>
      </c>
      <c r="BM106" s="57">
        <f>IF($AP106="F",IF(ISNUMBER(AE106),AE106/10,$BL106),"")</f>
      </c>
      <c r="BN106" s="57">
        <f>IF($AP106="F",IF(ISNUMBER(AF106),AF106/10,$BL106),"")</f>
      </c>
      <c r="BO106" s="57">
        <f>IF($AP106="F",IF(ISNUMBER(AG106),AG106/10,$BL106),"")</f>
      </c>
      <c r="BP106" s="57">
        <f>IF($AP106="F",IF(ISNUMBER(AH106),AH106/10,$BL106),"")</f>
      </c>
      <c r="BQ106" s="57">
        <f>IF($AP106="F",IF(ISNUMBER(AI106),AI106/10,$BL106),"")</f>
      </c>
      <c r="BR106" s="58">
        <f>IF(AP106="F",TEXT(AQ106*100,"00000"),"")</f>
      </c>
      <c r="BS106" s="58">
        <f>IF(AP106="F",TEXT(AM106*100,"0000"),"")</f>
      </c>
      <c r="BT106" s="58">
        <f>IF(AP106="F",TEXT(AJ106*100,"0000"),"")</f>
      </c>
      <c r="BU106" s="58">
        <f>IF(AP106="F",TEXT(SUM($BM106:$BQ106)*100,"0000"),"")</f>
      </c>
      <c r="BV106" s="58">
        <f>IF(AP106="F",TEXT((SUM($BM106:$BQ106)-SMALL($BM106:$BQ106,1))*100,"0000"),"")</f>
      </c>
      <c r="BW106" s="58">
        <f>IF(AP106="F",TEXT((SUM($BM106:$BQ106)-SMALL($BM106:$BQ106,1)-SMALL($BM106:$BQ106,2))*100,"0000"),"")</f>
      </c>
      <c r="BX106" s="58">
        <f>IF(AP106="F",TEXT((SUM($BM106:$BQ106)-SMALL($BM106:$BQ106,1)-SMALL($BM106:$BQ106,2)-SMALL($BM106:$BQ106,3))*100,"0000"),"")</f>
      </c>
      <c r="BY106" s="58">
        <f>IF(AP106="F",TEXT((SUM($BM106:$BQ106)-SMALL($BM106:$BQ106,1)-SMALL($BM106:$BQ106,2)-SMALL($BM106:$BQ106,3)-SMALL($BM106:$BQ106,4))*100,"0000"),"")</f>
      </c>
      <c r="BZ106" s="59">
        <f>IF(OR(AND(K106="C",MAX(Z106,AK106)&gt;6),AND(K106="D",MAX(Z106,AK106)&gt;4),AND(K106="E",MAX(Z106,AK106)&gt;2.5),AND(K106="F",MAX(Z106,AK106)&gt;1.5)),"KO","")</f>
      </c>
      <c r="CA106" s="60">
        <f>IF(AND(COUNT(L106:P106)&gt;0,OR(ISBLANK(K106),K106&lt;&gt;CO106)),"S","")</f>
      </c>
      <c r="CB106" s="61">
        <f>IF(CE106="x",IF(CC106&lt;=0,CD106,200-CC106),"")</f>
        <v>1</v>
      </c>
      <c r="CC106" s="62"/>
      <c r="CD106" s="63">
        <v>1</v>
      </c>
      <c r="CE106" s="64" t="s">
        <v>104</v>
      </c>
      <c r="CF106" s="65" t="str">
        <f>IF(CM106&gt;=1992,"Ž","")</f>
        <v>Ž</v>
      </c>
      <c r="CG106" t="s">
        <v>169</v>
      </c>
      <c r="CH106" t="s">
        <v>170</v>
      </c>
      <c r="CI106" s="66"/>
      <c r="CJ106" t="s">
        <v>162</v>
      </c>
      <c r="CK106" s="67" t="s">
        <v>171</v>
      </c>
      <c r="CL106" t="s">
        <v>172</v>
      </c>
      <c r="CM106" s="66">
        <v>1997</v>
      </c>
      <c r="CN106" s="68">
        <v>35573</v>
      </c>
      <c r="CO106"/>
      <c r="CP106" s="69"/>
      <c r="CQ106" s="22" t="s">
        <v>102</v>
      </c>
      <c r="CS106" s="6">
        <f>+F106</f>
        <v>0</v>
      </c>
      <c r="CT106" s="6">
        <f>+A105</f>
        <v>0</v>
      </c>
      <c r="CU106" s="6">
        <f>+AP106</f>
        <v>0</v>
      </c>
      <c r="CV106" s="74">
        <f>+AM106</f>
        <v>0</v>
      </c>
      <c r="CW106" s="6">
        <f>+AD105</f>
        <v>0</v>
      </c>
      <c r="CX106" s="75">
        <f>+AJ106</f>
        <v>0</v>
      </c>
      <c r="CY106" s="76">
        <f>+AK106</f>
        <v>0</v>
      </c>
      <c r="CZ106" s="75">
        <f>+AM106</f>
        <v>0</v>
      </c>
      <c r="DA106" s="75">
        <f>+AN106</f>
        <v>0</v>
      </c>
    </row>
    <row r="107" spans="1:105" ht="15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 s="56">
        <f>IF(SUM(L107:P107)=0,0,ROUND(AVERAGE(L107:P107)/10,2))</f>
        <v>0</v>
      </c>
      <c r="AS107" s="57">
        <f>IF(ISNUMBER(L107),L107/10,$AR107)</f>
        <v>0</v>
      </c>
      <c r="AT107" s="57">
        <f>IF(ISNUMBER(M107),M107/10,$AR107)</f>
        <v>0</v>
      </c>
      <c r="AU107" s="57">
        <f>IF(ISNUMBER(N107),N107/10,$AR107)</f>
        <v>0</v>
      </c>
      <c r="AV107" s="57">
        <f>IF(ISNUMBER(O107),O107/10,$AR107)</f>
        <v>0</v>
      </c>
      <c r="AW107" s="57">
        <f>IF(ISNUMBER(P107),P107/10,$AR107)</f>
        <v>0</v>
      </c>
      <c r="AX107" s="56">
        <f>IF(SUM(T107:X107)=0,0,ROUND(AVERAGE(T107:X107)/10,2))</f>
        <v>0</v>
      </c>
      <c r="AY107" s="57">
        <f>IF(ISNUMBER(T107),T107/10,$AX107)</f>
        <v>0</v>
      </c>
      <c r="AZ107" s="57">
        <f>IF(ISNUMBER(U107),U107/10,$AX107)</f>
        <v>0</v>
      </c>
      <c r="BA107" s="57">
        <f>IF(ISNUMBER(V107),V107/10,$AX107)</f>
        <v>0</v>
      </c>
      <c r="BB107" s="57">
        <f>IF(ISNUMBER(W107),W107/10,$AX107)</f>
        <v>0</v>
      </c>
      <c r="BC107" s="57">
        <f>IF(ISNUMBER(X107),X107/10,$AX107)</f>
        <v>0</v>
      </c>
      <c r="BD107" s="58" t="str">
        <f>TEXT(AC107*100,"0000")</f>
        <v>0000</v>
      </c>
      <c r="BE107" s="58" t="str">
        <f>TEXT(AB107*100,"0000")</f>
        <v>0000</v>
      </c>
      <c r="BF107" s="58" t="str">
        <f>TEXT(Y107*100,"0000")</f>
        <v>0000</v>
      </c>
      <c r="BG107" s="58" t="str">
        <f>TEXT(SUM($AY107:$BC107)*100,"0000")</f>
        <v>0000</v>
      </c>
      <c r="BH107" s="58" t="str">
        <f>TEXT((SUM($AY107:$BC107)-SMALL($AY107:$BC107,1))*100,"0000")</f>
        <v>0000</v>
      </c>
      <c r="BI107" s="58" t="str">
        <f>TEXT((SUM($AY107:$BC107)-SMALL($AY107:$BC107,1)-SMALL($AY107:$BC107,2))*100,"0000")</f>
        <v>0000</v>
      </c>
      <c r="BJ107" s="58" t="str">
        <f>TEXT((SUM($AY107:$BC107)-SMALL($AY107:$BC107,1)-SMALL($AY107:$BC107,2)-SMALL($AY107:$BC107,3))*100,"0000")</f>
        <v>0000</v>
      </c>
      <c r="BK107" s="58" t="str">
        <f>TEXT((SUM($AY107:$BC107)-SMALL($AY107:$BC107,1)-SMALL($AY107:$BC107,2)-SMALL($AY107:$BC107,3)-SMALL($AY107:$BC107,4))*100,"0000")</f>
        <v>0000</v>
      </c>
      <c r="BL107" s="56">
        <f>IF(AP107="F",IF(SUM(AE107:AI107)=0,0,ROUND(AVERAGE(AE107:AI107)/10,2)),"")</f>
      </c>
      <c r="BM107" s="57">
        <f>IF($AP107="F",IF(ISNUMBER(AE107),AE107/10,$BL107),"")</f>
      </c>
      <c r="BN107" s="57">
        <f>IF($AP107="F",IF(ISNUMBER(AF107),AF107/10,$BL107),"")</f>
      </c>
      <c r="BO107" s="57">
        <f>IF($AP107="F",IF(ISNUMBER(AG107),AG107/10,$BL107),"")</f>
      </c>
      <c r="BP107" s="57">
        <f>IF($AP107="F",IF(ISNUMBER(AH107),AH107/10,$BL107),"")</f>
      </c>
      <c r="BQ107" s="57">
        <f>IF($AP107="F",IF(ISNUMBER(AI107),AI107/10,$BL107),"")</f>
      </c>
      <c r="BR107" s="58">
        <f>IF(AP107="F",TEXT(AQ107*100,"00000"),"")</f>
      </c>
      <c r="BS107" s="58">
        <f>IF(AP107="F",TEXT(AM107*100,"0000"),"")</f>
      </c>
      <c r="BT107" s="58">
        <f>IF(AP107="F",TEXT(AJ107*100,"0000"),"")</f>
      </c>
      <c r="BU107" s="58">
        <f>IF(AP107="F",TEXT(SUM($BM107:$BQ107)*100,"0000"),"")</f>
      </c>
      <c r="BV107" s="58">
        <f>IF(AP107="F",TEXT((SUM($BM107:$BQ107)-SMALL($BM107:$BQ107,1))*100,"0000"),"")</f>
      </c>
      <c r="BW107" s="58">
        <f>IF(AP107="F",TEXT((SUM($BM107:$BQ107)-SMALL($BM107:$BQ107,1)-SMALL($BM107:$BQ107,2))*100,"0000"),"")</f>
      </c>
      <c r="BX107" s="58">
        <f>IF(AP107="F",TEXT((SUM($BM107:$BQ107)-SMALL($BM107:$BQ107,1)-SMALL($BM107:$BQ107,2)-SMALL($BM107:$BQ107,3))*100,"0000"),"")</f>
      </c>
      <c r="BY107" s="58">
        <f>IF(AP107="F",TEXT((SUM($BM107:$BQ107)-SMALL($BM107:$BQ107,1)-SMALL($BM107:$BQ107,2)-SMALL($BM107:$BQ107,3)-SMALL($BM107:$BQ107,4))*100,"0000"),"")</f>
      </c>
      <c r="BZ107" s="59">
        <f>IF(OR(AND(K107="C",MAX(Z107,AK107)&gt;6),AND(K107="D",MAX(Z107,AK107)&gt;4),AND(K107="E",MAX(Z107,AK107)&gt;2.5),AND(K107="F",MAX(Z107,AK107)&gt;1.5)),"KO","")</f>
      </c>
      <c r="CA107" s="60">
        <f>IF(AND(COUNT(L107:P107)&gt;0,OR(ISBLANK(K107),K107&lt;&gt;CO107)),"S","")</f>
      </c>
      <c r="CB107" s="61">
        <f>IF(CE107="x",IF(CC107&lt;=0,CD107,200-CC107),"")</f>
        <v>6</v>
      </c>
      <c r="CC107" s="62"/>
      <c r="CD107" s="63">
        <v>6</v>
      </c>
      <c r="CE107" s="64" t="s">
        <v>104</v>
      </c>
      <c r="CF107" s="65" t="str">
        <f>IF(CM107&gt;=1992,"Ž","")</f>
        <v>Ž</v>
      </c>
      <c r="CG107" t="s">
        <v>173</v>
      </c>
      <c r="CH107" t="s">
        <v>174</v>
      </c>
      <c r="CI107" s="66"/>
      <c r="CJ107" t="s">
        <v>162</v>
      </c>
      <c r="CK107" s="67" t="s">
        <v>171</v>
      </c>
      <c r="CL107" t="s">
        <v>172</v>
      </c>
      <c r="CM107" s="66">
        <v>1992</v>
      </c>
      <c r="CN107" s="68">
        <v>33928</v>
      </c>
      <c r="CO107"/>
      <c r="CP107" s="69"/>
      <c r="CQ107" s="22" t="s">
        <v>102</v>
      </c>
      <c r="CS107" s="6">
        <f>+F107</f>
        <v>0</v>
      </c>
      <c r="CT107" s="6">
        <f>+CT106</f>
        <v>0</v>
      </c>
      <c r="CU107" s="6">
        <f>+AP107</f>
        <v>0</v>
      </c>
      <c r="CV107" s="74">
        <f>+AM107</f>
        <v>0</v>
      </c>
      <c r="CW107" s="6">
        <f>+CW106</f>
        <v>0</v>
      </c>
      <c r="CX107" s="75">
        <f>+AJ107</f>
        <v>0</v>
      </c>
      <c r="CY107" s="76">
        <f>+AK107</f>
        <v>0</v>
      </c>
      <c r="CZ107" s="75">
        <f>+AM107</f>
        <v>0</v>
      </c>
      <c r="DA107" s="75">
        <f>+AN107</f>
        <v>0</v>
      </c>
    </row>
    <row r="108" spans="1:105" ht="15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 s="56">
        <f>IF(SUM(L108:P108)=0,0,ROUND(AVERAGE(L108:P108)/10,2))</f>
        <v>0</v>
      </c>
      <c r="AS108" s="57">
        <f>IF(ISNUMBER(L108),L108/10,$AR108)</f>
        <v>0</v>
      </c>
      <c r="AT108" s="57">
        <f>IF(ISNUMBER(M108),M108/10,$AR108)</f>
        <v>0</v>
      </c>
      <c r="AU108" s="57">
        <f>IF(ISNUMBER(N108),N108/10,$AR108)</f>
        <v>0</v>
      </c>
      <c r="AV108" s="57">
        <f>IF(ISNUMBER(O108),O108/10,$AR108)</f>
        <v>0</v>
      </c>
      <c r="AW108" s="57">
        <f>IF(ISNUMBER(P108),P108/10,$AR108)</f>
        <v>0</v>
      </c>
      <c r="AX108" s="56">
        <f>IF(SUM(T108:X108)=0,0,ROUND(AVERAGE(T108:X108)/10,2))</f>
        <v>0</v>
      </c>
      <c r="AY108" s="57">
        <f>IF(ISNUMBER(T108),T108/10,$AX108)</f>
        <v>0</v>
      </c>
      <c r="AZ108" s="57">
        <f>IF(ISNUMBER(U108),U108/10,$AX108)</f>
        <v>0</v>
      </c>
      <c r="BA108" s="57">
        <f>IF(ISNUMBER(V108),V108/10,$AX108)</f>
        <v>0</v>
      </c>
      <c r="BB108" s="57">
        <f>IF(ISNUMBER(W108),W108/10,$AX108)</f>
        <v>0</v>
      </c>
      <c r="BC108" s="57">
        <f>IF(ISNUMBER(X108),X108/10,$AX108)</f>
        <v>0</v>
      </c>
      <c r="BD108" s="58" t="str">
        <f>TEXT(AC108*100,"0000")</f>
        <v>0000</v>
      </c>
      <c r="BE108" s="58" t="str">
        <f>TEXT(AB108*100,"0000")</f>
        <v>0000</v>
      </c>
      <c r="BF108" s="58" t="str">
        <f>TEXT(Y108*100,"0000")</f>
        <v>0000</v>
      </c>
      <c r="BG108" s="58" t="str">
        <f>TEXT(SUM($AY108:$BC108)*100,"0000")</f>
        <v>0000</v>
      </c>
      <c r="BH108" s="58" t="str">
        <f>TEXT((SUM($AY108:$BC108)-SMALL($AY108:$BC108,1))*100,"0000")</f>
        <v>0000</v>
      </c>
      <c r="BI108" s="58" t="str">
        <f>TEXT((SUM($AY108:$BC108)-SMALL($AY108:$BC108,1)-SMALL($AY108:$BC108,2))*100,"0000")</f>
        <v>0000</v>
      </c>
      <c r="BJ108" s="58" t="str">
        <f>TEXT((SUM($AY108:$BC108)-SMALL($AY108:$BC108,1)-SMALL($AY108:$BC108,2)-SMALL($AY108:$BC108,3))*100,"0000")</f>
        <v>0000</v>
      </c>
      <c r="BK108" s="58" t="str">
        <f>TEXT((SUM($AY108:$BC108)-SMALL($AY108:$BC108,1)-SMALL($AY108:$BC108,2)-SMALL($AY108:$BC108,3)-SMALL($AY108:$BC108,4))*100,"0000")</f>
        <v>0000</v>
      </c>
      <c r="BL108" s="56">
        <f>IF(AP108="F",IF(SUM(AE108:AI108)=0,0,ROUND(AVERAGE(AE108:AI108)/10,2)),"")</f>
      </c>
      <c r="BM108" s="57">
        <f>IF($AP108="F",IF(ISNUMBER(AE108),AE108/10,$BL108),"")</f>
      </c>
      <c r="BN108" s="57">
        <f>IF($AP108="F",IF(ISNUMBER(AF108),AF108/10,$BL108),"")</f>
      </c>
      <c r="BO108" s="57">
        <f>IF($AP108="F",IF(ISNUMBER(AG108),AG108/10,$BL108),"")</f>
      </c>
      <c r="BP108" s="57">
        <f>IF($AP108="F",IF(ISNUMBER(AH108),AH108/10,$BL108),"")</f>
      </c>
      <c r="BQ108" s="57">
        <f>IF($AP108="F",IF(ISNUMBER(AI108),AI108/10,$BL108),"")</f>
      </c>
      <c r="BR108" s="58">
        <f>IF(AP108="F",TEXT(AQ108*100,"00000"),"")</f>
      </c>
      <c r="BS108" s="58">
        <f>IF(AP108="F",TEXT(AM108*100,"0000"),"")</f>
      </c>
      <c r="BT108" s="58">
        <f>IF(AP108="F",TEXT(AJ108*100,"0000"),"")</f>
      </c>
      <c r="BU108" s="58">
        <f>IF(AP108="F",TEXT(SUM($BM108:$BQ108)*100,"0000"),"")</f>
      </c>
      <c r="BV108" s="58">
        <f>IF(AP108="F",TEXT((SUM($BM108:$BQ108)-SMALL($BM108:$BQ108,1))*100,"0000"),"")</f>
      </c>
      <c r="BW108" s="58">
        <f>IF(AP108="F",TEXT((SUM($BM108:$BQ108)-SMALL($BM108:$BQ108,1)-SMALL($BM108:$BQ108,2))*100,"0000"),"")</f>
      </c>
      <c r="BX108" s="58">
        <f>IF(AP108="F",TEXT((SUM($BM108:$BQ108)-SMALL($BM108:$BQ108,1)-SMALL($BM108:$BQ108,2)-SMALL($BM108:$BQ108,3))*100,"0000"),"")</f>
      </c>
      <c r="BY108" s="58">
        <f>IF(AP108="F",TEXT((SUM($BM108:$BQ108)-SMALL($BM108:$BQ108,1)-SMALL($BM108:$BQ108,2)-SMALL($BM108:$BQ108,3)-SMALL($BM108:$BQ108,4))*100,"0000"),"")</f>
      </c>
      <c r="BZ108" s="59">
        <f>IF(OR(AND(K108="C",MAX(Z108,AK108)&gt;6),AND(K108="D",MAX(Z108,AK108)&gt;4),AND(K108="E",MAX(Z108,AK108)&gt;2.5),AND(K108="F",MAX(Z108,AK108)&gt;1.5)),"KO","")</f>
      </c>
      <c r="CA108" s="60">
        <f>IF(AND(COUNT(L108:P108)&gt;0,OR(ISBLANK(K108),K108&lt;&gt;CO108)),"S","")</f>
      </c>
      <c r="CB108" s="61">
        <f>IF(CE108="x",IF(CC108&lt;=0,CD108,200-CC108),"")</f>
        <v>11</v>
      </c>
      <c r="CC108" s="62"/>
      <c r="CD108" s="63">
        <v>11</v>
      </c>
      <c r="CE108" s="64" t="s">
        <v>104</v>
      </c>
      <c r="CF108" s="65" t="str">
        <f>IF(CM108&gt;=1992,"Ž","")</f>
        <v>Ž</v>
      </c>
      <c r="CG108" t="s">
        <v>175</v>
      </c>
      <c r="CH108" t="s">
        <v>134</v>
      </c>
      <c r="CI108" s="66"/>
      <c r="CJ108" t="s">
        <v>162</v>
      </c>
      <c r="CK108" s="67" t="s">
        <v>171</v>
      </c>
      <c r="CL108" t="s">
        <v>172</v>
      </c>
      <c r="CM108" s="66">
        <v>1998</v>
      </c>
      <c r="CN108" s="68">
        <v>35837</v>
      </c>
      <c r="CO108"/>
      <c r="CP108" s="69"/>
      <c r="CQ108" s="22" t="s">
        <v>102</v>
      </c>
      <c r="CS108" s="6">
        <f>+F108</f>
        <v>0</v>
      </c>
      <c r="CT108" s="6">
        <f>+CT107</f>
        <v>0</v>
      </c>
      <c r="CU108" s="6">
        <f>+AP108</f>
        <v>0</v>
      </c>
      <c r="CV108" s="74">
        <f>+AM108</f>
        <v>0</v>
      </c>
      <c r="CW108" s="6">
        <f>+CW107</f>
        <v>0</v>
      </c>
      <c r="CX108" s="75">
        <f>+AJ108</f>
        <v>0</v>
      </c>
      <c r="CY108" s="76">
        <f>+AK108</f>
        <v>0</v>
      </c>
      <c r="CZ108" s="75">
        <f>+AM108</f>
        <v>0</v>
      </c>
      <c r="DA108" s="75">
        <f>+AN108</f>
        <v>0</v>
      </c>
    </row>
    <row r="109" spans="1:105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CS109" s="6">
        <f>+F109</f>
        <v>0</v>
      </c>
      <c r="CT109" s="6">
        <f>+CT108</f>
        <v>0</v>
      </c>
      <c r="CU109" s="6">
        <f>+AP109</f>
        <v>0</v>
      </c>
      <c r="CV109" s="74">
        <f>+AM109</f>
        <v>0</v>
      </c>
      <c r="CW109" s="6">
        <f>+CW108</f>
        <v>0</v>
      </c>
      <c r="CX109" s="75">
        <f>+AJ109</f>
        <v>0</v>
      </c>
      <c r="CY109" s="76">
        <f>+AK109</f>
        <v>0</v>
      </c>
      <c r="CZ109" s="75">
        <f>+AM109</f>
        <v>0</v>
      </c>
      <c r="DA109" s="75">
        <f>+AN109</f>
        <v>0</v>
      </c>
    </row>
    <row r="110" spans="1:43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</sheetData>
  <mergeCells count="11">
    <mergeCell ref="A1:AQ1"/>
    <mergeCell ref="AO3:AQ3"/>
    <mergeCell ref="BZ3:CA3"/>
    <mergeCell ref="CB3:CE3"/>
    <mergeCell ref="CG3:CQ3"/>
    <mergeCell ref="BZ41:CA41"/>
    <mergeCell ref="CB41:CE41"/>
    <mergeCell ref="CG41:CQ41"/>
    <mergeCell ref="BZ57:CA57"/>
    <mergeCell ref="CB57:CE57"/>
    <mergeCell ref="CG57:CQ57"/>
  </mergeCells>
  <printOptions horizontalCentered="1"/>
  <pageMargins left="0.39375" right="0.39375" top="0.39375" bottom="0.5909722222222222" header="0.5118055555555556" footer="0.31527777777777777"/>
  <pageSetup horizontalDpi="300" verticalDpi="300" orientation="landscape" paperSize="9" scale="84"/>
  <headerFooter alignWithMargins="0">
    <oddFooter>&amp;L&amp;D &amp;T&amp;R&amp;P (&amp;N)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R47">
      <selection activeCell="AE79" sqref="AE79"/>
    </sheetView>
  </sheetViews>
  <sheetFormatPr defaultColWidth="9.00390625" defaultRowHeight="12.75"/>
  <cols>
    <col min="1" max="1" width="3.625" style="0" customWidth="1"/>
    <col min="2" max="2" width="1.75390625" style="0" customWidth="1"/>
    <col min="3" max="3" width="15.00390625" style="0" customWidth="1"/>
    <col min="4" max="4" width="2.875" style="0" customWidth="1"/>
    <col min="5" max="5" width="5.625" style="0" customWidth="1"/>
    <col min="6" max="6" width="1.75390625" style="0" customWidth="1"/>
    <col min="7" max="7" width="15.00390625" style="0" customWidth="1"/>
    <col min="8" max="8" width="5.125" style="0" customWidth="1"/>
    <col min="9" max="9" width="5.625" style="0" customWidth="1"/>
    <col min="10" max="10" width="1.75390625" style="0" customWidth="1"/>
    <col min="11" max="11" width="15.00390625" style="0" customWidth="1"/>
    <col min="12" max="12" width="4.625" style="0" customWidth="1"/>
    <col min="13" max="13" width="5.625" style="0" customWidth="1"/>
    <col min="16" max="16" width="6.125" style="0" customWidth="1"/>
    <col min="17" max="17" width="2.25390625" style="0" customWidth="1"/>
    <col min="18" max="18" width="5.625" style="0" customWidth="1"/>
    <col min="21" max="21" width="6.125" style="0" customWidth="1"/>
    <col min="22" max="22" width="4.625" style="0" customWidth="1"/>
    <col min="23" max="23" width="5.625" style="0" customWidth="1"/>
    <col min="26" max="26" width="6.125" style="0" customWidth="1"/>
    <col min="27" max="27" width="4.625" style="0" customWidth="1"/>
    <col min="28" max="28" width="5.625" style="0" customWidth="1"/>
  </cols>
  <sheetData>
    <row r="1" spans="1:13" ht="12.75">
      <c r="A1" s="77" t="s">
        <v>176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</sheetData>
  <mergeCells count="1">
    <mergeCell ref="A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0"/>
  <sheetViews>
    <sheetView zoomScale="80" zoomScaleNormal="80" workbookViewId="0" topLeftCell="A1">
      <selection activeCell="G10" sqref="G10"/>
    </sheetView>
  </sheetViews>
  <sheetFormatPr defaultColWidth="9.00390625" defaultRowHeight="15.75" customHeight="1"/>
  <cols>
    <col min="1" max="1" width="3.00390625" style="6" customWidth="1"/>
    <col min="2" max="2" width="0.2421875" style="6" customWidth="1"/>
    <col min="3" max="5" width="0" style="6" hidden="1" customWidth="1"/>
    <col min="6" max="6" width="37.75390625" style="6" customWidth="1"/>
    <col min="7" max="7" width="6.00390625" style="6" customWidth="1"/>
    <col min="8" max="8" width="10.00390625" style="6" customWidth="1"/>
    <col min="9" max="9" width="2.25390625" style="6" customWidth="1"/>
    <col min="10" max="13" width="2.75390625" style="6" customWidth="1"/>
    <col min="14" max="14" width="7.125" style="6" customWidth="1"/>
    <col min="15" max="17" width="0" style="6" hidden="1" customWidth="1"/>
    <col min="18" max="18" width="2.75390625" style="6" customWidth="1"/>
    <col min="19" max="19" width="7.125" style="6" customWidth="1"/>
    <col min="20" max="20" width="0" style="6" hidden="1" customWidth="1"/>
    <col min="21" max="21" width="2.75390625" style="6" customWidth="1"/>
    <col min="22" max="22" width="6.875" style="6" customWidth="1"/>
    <col min="23" max="26" width="2.75390625" style="6" customWidth="1"/>
    <col min="27" max="27" width="6.625" style="6" customWidth="1"/>
    <col min="28" max="30" width="0" style="6" hidden="1" customWidth="1"/>
    <col min="31" max="31" width="2.75390625" style="6" customWidth="1"/>
    <col min="32" max="32" width="6.625" style="6" customWidth="1"/>
    <col min="33" max="33" width="4.25390625" style="6" customWidth="1"/>
    <col min="34" max="34" width="2.75390625" style="6" customWidth="1"/>
    <col min="35" max="35" width="6.625" style="6" customWidth="1"/>
    <col min="36" max="36" width="7.00390625" style="6" customWidth="1"/>
    <col min="37" max="41" width="2.75390625" style="6" customWidth="1"/>
    <col min="42" max="42" width="6.875" style="6" customWidth="1"/>
    <col min="43" max="45" width="0" style="6" hidden="1" customWidth="1"/>
    <col min="46" max="46" width="2.75390625" style="6" customWidth="1"/>
    <col min="47" max="47" width="7.00390625" style="6" customWidth="1"/>
    <col min="48" max="48" width="4.25390625" style="6" customWidth="1"/>
    <col min="49" max="49" width="2.75390625" style="6" customWidth="1"/>
    <col min="50" max="50" width="7.00390625" style="6" customWidth="1"/>
    <col min="51" max="51" width="6.875" style="6" customWidth="1"/>
    <col min="52" max="52" width="2.25390625" style="6" customWidth="1"/>
    <col min="53" max="53" width="1.875" style="6" customWidth="1"/>
    <col min="54" max="54" width="8.25390625" style="6" customWidth="1"/>
    <col min="55" max="97" width="0" style="6" hidden="1" customWidth="1"/>
    <col min="98" max="99" width="3.75390625" style="6" customWidth="1"/>
    <col min="100" max="101" width="4.375" style="6" customWidth="1"/>
    <col min="102" max="102" width="2.25390625" style="6" customWidth="1"/>
    <col min="103" max="103" width="13.25390625" style="6" customWidth="1"/>
    <col min="104" max="104" width="12.00390625" style="6" customWidth="1"/>
    <col min="105" max="105" width="5.375" style="6" customWidth="1"/>
    <col min="106" max="106" width="4.625" style="6" customWidth="1"/>
    <col min="107" max="107" width="25.625" style="6" customWidth="1"/>
    <col min="108" max="108" width="5.25390625" style="6" customWidth="1"/>
    <col min="109" max="109" width="14.75390625" style="6" customWidth="1"/>
    <col min="110" max="110" width="10.25390625" style="6" customWidth="1"/>
    <col min="111" max="111" width="5.375" style="6" customWidth="1"/>
    <col min="112" max="112" width="4.625" style="6" customWidth="1"/>
    <col min="113" max="113" width="25.00390625" style="6" customWidth="1"/>
    <col min="114" max="114" width="5.25390625" style="6" customWidth="1"/>
    <col min="115" max="115" width="2.375" style="6" customWidth="1"/>
    <col min="116" max="117" width="7.125" style="6" customWidth="1"/>
    <col min="118" max="118" width="3.625" style="6" customWidth="1"/>
    <col min="119" max="119" width="39.375" style="6" customWidth="1"/>
    <col min="120" max="16384" width="9.125" style="6" customWidth="1"/>
  </cols>
  <sheetData>
    <row r="1" spans="1:54" ht="15.75" customHeight="1">
      <c r="A1" s="78" t="str">
        <f>+TRI!A1</f>
        <v> Oblastní a Župní přebor, náborový závod  19.11.2011 Dvůr Králové n.L.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9"/>
      <c r="BA1" s="79"/>
      <c r="BB1" s="79"/>
    </row>
    <row r="2" spans="1:54" s="9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118" ht="15.75" customHeight="1">
      <c r="A3" s="10" t="s">
        <v>177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2"/>
      <c r="AZ3" s="13" t="s">
        <v>9</v>
      </c>
      <c r="BA3" s="13"/>
      <c r="BB3" s="13"/>
      <c r="BC3" s="80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5" t="s">
        <v>10</v>
      </c>
      <c r="CU3" s="15"/>
      <c r="CV3" s="13" t="s">
        <v>178</v>
      </c>
      <c r="CW3" s="13"/>
      <c r="CX3" s="13"/>
      <c r="CY3" s="17" t="s">
        <v>13</v>
      </c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</row>
    <row r="4" spans="1:118" ht="1.5" customHeight="1">
      <c r="A4" s="18"/>
      <c r="C4" s="19"/>
      <c r="D4" s="19"/>
      <c r="E4" s="19"/>
      <c r="AZ4" s="21"/>
      <c r="BA4" s="21"/>
      <c r="BB4" s="22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23"/>
      <c r="CU4" s="24"/>
      <c r="CV4" s="25"/>
      <c r="CW4" s="24"/>
      <c r="CX4" s="26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81"/>
    </row>
    <row r="5" spans="1:118" s="84" customFormat="1" ht="12.75" customHeight="1">
      <c r="A5" s="28" t="s">
        <v>14</v>
      </c>
      <c r="B5" s="28"/>
      <c r="C5" s="29" t="s">
        <v>15</v>
      </c>
      <c r="D5" s="29" t="s">
        <v>16</v>
      </c>
      <c r="E5" s="29" t="s">
        <v>17</v>
      </c>
      <c r="F5" s="28" t="s">
        <v>18</v>
      </c>
      <c r="G5" s="28" t="s">
        <v>19</v>
      </c>
      <c r="H5" s="28" t="s">
        <v>20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179</v>
      </c>
      <c r="O5" s="28" t="s">
        <v>180</v>
      </c>
      <c r="P5" s="28" t="s">
        <v>181</v>
      </c>
      <c r="Q5" s="28" t="s">
        <v>182</v>
      </c>
      <c r="R5" s="28" t="s">
        <v>183</v>
      </c>
      <c r="S5" s="28" t="s">
        <v>184</v>
      </c>
      <c r="T5" s="28" t="s">
        <v>28</v>
      </c>
      <c r="U5" s="28" t="s">
        <v>29</v>
      </c>
      <c r="V5" s="28" t="s">
        <v>30</v>
      </c>
      <c r="W5" s="28" t="s">
        <v>31</v>
      </c>
      <c r="X5" s="28" t="s">
        <v>32</v>
      </c>
      <c r="Y5" s="28" t="s">
        <v>33</v>
      </c>
      <c r="Z5" s="28" t="s">
        <v>34</v>
      </c>
      <c r="AA5" s="28" t="s">
        <v>36</v>
      </c>
      <c r="AB5" s="28" t="s">
        <v>185</v>
      </c>
      <c r="AC5" s="28" t="s">
        <v>186</v>
      </c>
      <c r="AD5" s="28" t="s">
        <v>187</v>
      </c>
      <c r="AE5" s="28" t="s">
        <v>183</v>
      </c>
      <c r="AF5" s="28" t="s">
        <v>188</v>
      </c>
      <c r="AG5" s="28" t="s">
        <v>37</v>
      </c>
      <c r="AH5" s="28" t="s">
        <v>38</v>
      </c>
      <c r="AI5" s="28" t="s">
        <v>39</v>
      </c>
      <c r="AJ5" s="28" t="s">
        <v>40</v>
      </c>
      <c r="AK5" s="28" t="s">
        <v>41</v>
      </c>
      <c r="AL5" s="28" t="s">
        <v>42</v>
      </c>
      <c r="AM5" s="28" t="s">
        <v>43</v>
      </c>
      <c r="AN5" s="28" t="s">
        <v>44</v>
      </c>
      <c r="AO5" s="28" t="s">
        <v>45</v>
      </c>
      <c r="AP5" s="28" t="s">
        <v>47</v>
      </c>
      <c r="AQ5" s="28" t="s">
        <v>189</v>
      </c>
      <c r="AR5" s="28" t="s">
        <v>190</v>
      </c>
      <c r="AS5" s="28" t="s">
        <v>191</v>
      </c>
      <c r="AT5" s="28" t="s">
        <v>183</v>
      </c>
      <c r="AU5" s="28" t="s">
        <v>192</v>
      </c>
      <c r="AV5" s="28" t="s">
        <v>48</v>
      </c>
      <c r="AW5" s="28" t="s">
        <v>49</v>
      </c>
      <c r="AX5" s="28" t="s">
        <v>50</v>
      </c>
      <c r="AY5" s="28" t="s">
        <v>51</v>
      </c>
      <c r="AZ5" s="31" t="s">
        <v>52</v>
      </c>
      <c r="BA5" s="31" t="s">
        <v>53</v>
      </c>
      <c r="BB5" s="32" t="s">
        <v>54</v>
      </c>
      <c r="BC5" s="82" t="s">
        <v>193</v>
      </c>
      <c r="BD5" s="82" t="s">
        <v>56</v>
      </c>
      <c r="BE5" s="82" t="s">
        <v>57</v>
      </c>
      <c r="BF5" s="82" t="s">
        <v>58</v>
      </c>
      <c r="BG5" s="82" t="s">
        <v>59</v>
      </c>
      <c r="BH5" s="82" t="s">
        <v>194</v>
      </c>
      <c r="BI5" s="82" t="s">
        <v>195</v>
      </c>
      <c r="BJ5" s="82" t="s">
        <v>196</v>
      </c>
      <c r="BK5" s="82" t="s">
        <v>197</v>
      </c>
      <c r="BL5" s="82" t="s">
        <v>198</v>
      </c>
      <c r="BM5" s="82" t="s">
        <v>62</v>
      </c>
      <c r="BN5" s="82" t="s">
        <v>63</v>
      </c>
      <c r="BO5" s="82" t="s">
        <v>64</v>
      </c>
      <c r="BP5" s="82" t="s">
        <v>65</v>
      </c>
      <c r="BQ5" s="82" t="s">
        <v>199</v>
      </c>
      <c r="BR5" s="82" t="s">
        <v>200</v>
      </c>
      <c r="BS5" s="82" t="s">
        <v>201</v>
      </c>
      <c r="BT5" s="82" t="s">
        <v>202</v>
      </c>
      <c r="BU5" s="82" t="s">
        <v>67</v>
      </c>
      <c r="BV5" s="82" t="s">
        <v>68</v>
      </c>
      <c r="BW5" s="82" t="s">
        <v>69</v>
      </c>
      <c r="BX5" s="82" t="s">
        <v>70</v>
      </c>
      <c r="BY5" s="82" t="s">
        <v>71</v>
      </c>
      <c r="BZ5" s="82" t="s">
        <v>72</v>
      </c>
      <c r="CA5" s="82" t="s">
        <v>73</v>
      </c>
      <c r="CB5" s="82" t="s">
        <v>73</v>
      </c>
      <c r="CC5" s="82" t="s">
        <v>203</v>
      </c>
      <c r="CD5" s="82" t="s">
        <v>76</v>
      </c>
      <c r="CE5" s="82" t="s">
        <v>77</v>
      </c>
      <c r="CF5" s="82" t="s">
        <v>78</v>
      </c>
      <c r="CG5" s="82" t="s">
        <v>79</v>
      </c>
      <c r="CH5" s="82" t="s">
        <v>203</v>
      </c>
      <c r="CI5" s="82" t="s">
        <v>204</v>
      </c>
      <c r="CJ5" s="82" t="s">
        <v>205</v>
      </c>
      <c r="CK5" s="82" t="s">
        <v>206</v>
      </c>
      <c r="CL5" s="82" t="s">
        <v>81</v>
      </c>
      <c r="CM5" s="82" t="s">
        <v>82</v>
      </c>
      <c r="CN5" s="82" t="s">
        <v>83</v>
      </c>
      <c r="CO5" s="82" t="s">
        <v>84</v>
      </c>
      <c r="CP5" s="82" t="s">
        <v>85</v>
      </c>
      <c r="CQ5" s="82" t="s">
        <v>86</v>
      </c>
      <c r="CR5" s="82" t="s">
        <v>87</v>
      </c>
      <c r="CS5" s="82" t="s">
        <v>88</v>
      </c>
      <c r="CT5" s="34" t="s">
        <v>89</v>
      </c>
      <c r="CU5" s="35" t="s">
        <v>22</v>
      </c>
      <c r="CV5" s="34" t="s">
        <v>90</v>
      </c>
      <c r="CW5" s="35" t="s">
        <v>92</v>
      </c>
      <c r="CX5" s="36" t="s">
        <v>93</v>
      </c>
      <c r="CY5" s="37" t="s">
        <v>94</v>
      </c>
      <c r="CZ5" s="37" t="s">
        <v>95</v>
      </c>
      <c r="DA5" s="37" t="s">
        <v>96</v>
      </c>
      <c r="DB5" s="37" t="s">
        <v>97</v>
      </c>
      <c r="DC5" s="37" t="s">
        <v>98</v>
      </c>
      <c r="DD5" s="37" t="s">
        <v>99</v>
      </c>
      <c r="DE5" s="37" t="s">
        <v>207</v>
      </c>
      <c r="DF5" s="37" t="s">
        <v>208</v>
      </c>
      <c r="DG5" s="37" t="s">
        <v>209</v>
      </c>
      <c r="DH5" s="37" t="s">
        <v>210</v>
      </c>
      <c r="DI5" s="37" t="s">
        <v>211</v>
      </c>
      <c r="DJ5" s="37" t="s">
        <v>212</v>
      </c>
      <c r="DK5" s="37" t="s">
        <v>22</v>
      </c>
      <c r="DL5" s="35" t="s">
        <v>101</v>
      </c>
      <c r="DM5" s="35" t="s">
        <v>213</v>
      </c>
      <c r="DN5" s="83" t="s">
        <v>214</v>
      </c>
    </row>
    <row r="6" spans="1:118" s="20" customFormat="1" ht="16.5" customHeight="1">
      <c r="A6" s="85">
        <v>1</v>
      </c>
      <c r="C6" s="19" t="str">
        <f>IF(BA6="F",CONCATENATE("F-",CL6,"-",CM6,"-",CN6,"-",CO6,"-",CP6,"-",CQ6,"-",CR6),"")</f>
        <v>F-10180-3480-1660-2650-2650-1850-0990</v>
      </c>
      <c r="D6" s="19" t="str">
        <f>CONCATENATE("Q-",BU6,"-",BV6,"-",BW6,"-",BX6,"-",BY6,"-",BZ6,"-",CA6)</f>
        <v>Q-6700-3310-1610-2600-2600-1800-0990</v>
      </c>
      <c r="E6" s="40">
        <f>+CV6</f>
        <v>5</v>
      </c>
      <c r="F6" s="86" t="str">
        <f>IF(CX6="X",CONCATENATE(CY6," ",CZ6," ",DA6," / ",DE6," ",DF6," ",DG6),"")</f>
        <v>Trníková Andrea  / Vosáhlová Barbora </v>
      </c>
      <c r="G6" s="87">
        <v>3</v>
      </c>
      <c r="H6" s="88" t="str">
        <f>IF(DB6=DH6,CONCATENATE(DB6),CONCATENATE(DB6," / ",DH6))</f>
        <v>DKR</v>
      </c>
      <c r="I6" s="89" t="s">
        <v>53</v>
      </c>
      <c r="J6" s="47">
        <v>84</v>
      </c>
      <c r="K6" s="47">
        <v>79</v>
      </c>
      <c r="L6" s="47">
        <v>99</v>
      </c>
      <c r="M6" s="47">
        <v>0</v>
      </c>
      <c r="N6" s="50">
        <f>SUM(BD6:BG6)-MAX(BD6:BG6)-MIN(BD6:BG6)</f>
        <v>16.300000000000004</v>
      </c>
      <c r="O6" s="90"/>
      <c r="P6" s="90"/>
      <c r="Q6" s="90"/>
      <c r="R6" s="91">
        <v>88</v>
      </c>
      <c r="S6" s="50">
        <f>IF(ISBLANK(R6),(SUM(BI6:BK6)-MAX(BI6:BK6)-MIN(BI6:BK6))*2,R6*2/10)</f>
        <v>17.6</v>
      </c>
      <c r="T6" s="92"/>
      <c r="U6" s="90"/>
      <c r="V6" s="49">
        <f>+N6+S6-U6/10+T6</f>
        <v>33.900000000000006</v>
      </c>
      <c r="W6" s="91">
        <v>80</v>
      </c>
      <c r="X6" s="91">
        <v>81</v>
      </c>
      <c r="Y6" s="91">
        <v>99</v>
      </c>
      <c r="Z6" s="91">
        <v>0</v>
      </c>
      <c r="AA6" s="50">
        <f>SUM(BM6:BP6)-MAX(BM6:BP6)-MIN(BM6:BP6)</f>
        <v>16.1</v>
      </c>
      <c r="AB6" s="93"/>
      <c r="AC6" s="93"/>
      <c r="AD6" s="93"/>
      <c r="AE6" s="94">
        <v>85</v>
      </c>
      <c r="AF6" s="50">
        <f>IF(ISBLANK(AE6),(SUM(BR6:BT6)-MAX(BR6:BT6)-MIN(BR6:BT6))*2,AE6*2/10)</f>
        <v>17</v>
      </c>
      <c r="AG6" s="92" t="s">
        <v>215</v>
      </c>
      <c r="AH6" s="90"/>
      <c r="AI6" s="49">
        <f>+AA6+AF6+AG6-AH6/10</f>
        <v>33.1</v>
      </c>
      <c r="AJ6" s="49">
        <f>+V6+AI6</f>
        <v>67</v>
      </c>
      <c r="AK6" s="51">
        <v>1</v>
      </c>
      <c r="AL6" s="90">
        <v>86</v>
      </c>
      <c r="AM6" s="90">
        <v>80</v>
      </c>
      <c r="AN6" s="90">
        <v>99</v>
      </c>
      <c r="AO6" s="90">
        <v>0</v>
      </c>
      <c r="AP6" s="50">
        <f>IF($BA6="F",SUM(CD6:CG6)-MAX(CD6:CG6)-MIN(CD6:CG6),"")</f>
        <v>16.6</v>
      </c>
      <c r="AQ6" s="90"/>
      <c r="AR6" s="90"/>
      <c r="AS6" s="90"/>
      <c r="AT6" s="90">
        <v>87</v>
      </c>
      <c r="AU6" s="50">
        <f>IF($BA6="F",IF(ISBLANK(AT6),(SUM(CI6:CK6)-MAX(CI6:CK6)-MIN(CI6:CK6))*2,AT6*2/10),"")</f>
        <v>17.4</v>
      </c>
      <c r="AV6" s="92">
        <v>0.8</v>
      </c>
      <c r="AW6" s="90"/>
      <c r="AX6" s="49">
        <f>IF(BA6="F",AP6+AU6+AV6-AW6/10,"")</f>
        <v>34.8</v>
      </c>
      <c r="AY6" s="49">
        <f>IF(BA6="F",AJ6+AX6,"")</f>
        <v>101.8</v>
      </c>
      <c r="AZ6" s="53" t="s">
        <v>52</v>
      </c>
      <c r="BA6" s="95" t="s">
        <v>53</v>
      </c>
      <c r="BB6" s="96">
        <f>IF(BA6="F",IF(AZ6="S",AY6,AX6),AJ6)</f>
        <v>101.8</v>
      </c>
      <c r="BC6" s="56">
        <f>IF(SUM(J6:M6)=0,0,ROUND(AVERAGE(J6:M6)/10,2))</f>
        <v>6.55</v>
      </c>
      <c r="BD6" s="97">
        <f>IF(ISNUMBER(J6),J6/10,$BC6)</f>
        <v>8.4</v>
      </c>
      <c r="BE6" s="97">
        <f>IF(ISNUMBER(K6),K6/10,$BC6)</f>
        <v>7.9</v>
      </c>
      <c r="BF6" s="97">
        <f>IF(ISNUMBER(L6),L6/10,$BC6)</f>
        <v>9.9</v>
      </c>
      <c r="BG6" s="97">
        <f>IF(ISNUMBER(M6),M6/10,$BC6)</f>
        <v>0</v>
      </c>
      <c r="BH6" s="56">
        <f>IF(SUM(O6:Q6)=0,0,ROUND(AVERAGE(O6:Q6)/10,2))</f>
        <v>0</v>
      </c>
      <c r="BI6" s="97">
        <f>IF(ISNUMBER(O6),O6/10,$BH6)</f>
        <v>0</v>
      </c>
      <c r="BJ6" s="97">
        <f>IF(ISNUMBER(P6),P6/10,$BH6)</f>
        <v>0</v>
      </c>
      <c r="BK6" s="97">
        <f>IF(ISNUMBER(Q6),Q6/10,$BH6)</f>
        <v>0</v>
      </c>
      <c r="BL6" s="56">
        <f>IF(SUM(W6:Z6)=0,0,ROUND(AVERAGE(W6:Z6)/10,2))</f>
        <v>6.5</v>
      </c>
      <c r="BM6" s="97">
        <f>IF(ISNUMBER(W6),W6/10,$BL6)</f>
        <v>8</v>
      </c>
      <c r="BN6" s="97">
        <f>IF(ISNUMBER(X6),X6/10,$BL6)</f>
        <v>8.1</v>
      </c>
      <c r="BO6" s="97">
        <f>IF(ISNUMBER(Y6),Y6/10,$BL6)</f>
        <v>9.9</v>
      </c>
      <c r="BP6" s="97">
        <f>IF(ISNUMBER(Z6),Z6/10,$BL6)</f>
        <v>0</v>
      </c>
      <c r="BQ6" s="56">
        <f>IF(SUM(AB6:AD6)=0,0,ROUND(AVERAGE(AB6:AD6)/10,2))</f>
        <v>0</v>
      </c>
      <c r="BR6" s="97">
        <f>IF(ISNUMBER(AB6),AB6/10,$BQ6)</f>
        <v>0</v>
      </c>
      <c r="BS6" s="97">
        <f>IF(ISNUMBER(AC6),AC6/10,$BQ6)</f>
        <v>0</v>
      </c>
      <c r="BT6" s="97">
        <f>IF(ISNUMBER(AD6),AD6/10,$BQ6)</f>
        <v>0</v>
      </c>
      <c r="BU6" s="58" t="str">
        <f>TEXT(AJ6*100,"0000")</f>
        <v>6700</v>
      </c>
      <c r="BV6" s="58" t="str">
        <f>TEXT(AI6*100,"0000")</f>
        <v>3310</v>
      </c>
      <c r="BW6" s="58" t="str">
        <f>TEXT(AA6*100,"0000")</f>
        <v>1610</v>
      </c>
      <c r="BX6" s="58" t="str">
        <f>TEXT(SUM($BM6:$BP6)*100,"0000")</f>
        <v>2600</v>
      </c>
      <c r="BY6" s="58" t="str">
        <f>TEXT((SUM($BM6:$BP6)-SMALL($BM6:$BP6,1))*100,"0000")</f>
        <v>2600</v>
      </c>
      <c r="BZ6" s="58" t="str">
        <f>TEXT((SUM($BM6:$BP6)-SMALL($BM6:$BP6,1)-SMALL($BM6:$BP6,2))*100,"0000")</f>
        <v>1800</v>
      </c>
      <c r="CA6" s="58" t="str">
        <f>TEXT((SUM($BM6:$BP6)-SMALL($BM6:$BP6,1)-SMALL($BM6:$BP6,2)-SMALL($BM6:$BP6,3))*100,"0000")</f>
        <v>0990</v>
      </c>
      <c r="CB6" s="58" t="str">
        <f>TEXT((SUM($BM6:$BP6)-SMALL($BM6:$BP6,1)-SMALL($BM6:$BP6,2)-SMALL($BM6:$BP6,3)-SMALL($BM6:$BP6,4))*100,"0000")</f>
        <v>0000</v>
      </c>
      <c r="CC6" s="56">
        <f>IF($BA6="F",IF(SUM(AL6:AO6)=0,0,ROUND(AVERAGE(AL6:AO6)/10,2)),"")</f>
        <v>6.63</v>
      </c>
      <c r="CD6" s="97">
        <f>IF($BA6="F",IF(ISNUMBER(AL6),AL6/10,$CC6),"")</f>
        <v>8.6</v>
      </c>
      <c r="CE6" s="97">
        <f>IF($BA6="F",IF(ISNUMBER(AM6),AM6/10,$CC6),"")</f>
        <v>8</v>
      </c>
      <c r="CF6" s="97">
        <f>IF($BA6="F",IF(ISNUMBER(AN6),AN6/10,$CC6),"")</f>
        <v>9.9</v>
      </c>
      <c r="CG6" s="97">
        <f>IF($BA6="F",IF(ISNUMBER(AO6),AO6/10,$CC6),"")</f>
        <v>0</v>
      </c>
      <c r="CH6" s="56">
        <f>IF($BA6="F",IF(SUM(AQ6:AS6)=0,0,ROUND(AVERAGE(AQ6:AS6)/10,2)),"")</f>
        <v>0</v>
      </c>
      <c r="CI6" s="97">
        <f>IF($BA6="F",IF(ISNUMBER(AQ6),AQ6/10,$CH6),"")</f>
        <v>0</v>
      </c>
      <c r="CJ6" s="97">
        <f>IF($BA6="F",IF(ISNUMBER(AR6),AR6/10,$CH6),"")</f>
        <v>0</v>
      </c>
      <c r="CK6" s="97">
        <f>IF($BA6="F",IF(ISNUMBER(AS6),AS6/10,$CH6),"")</f>
        <v>0</v>
      </c>
      <c r="CL6" s="58" t="str">
        <f>IF(BA6="F",TEXT(BB6*100,"00000"),"")</f>
        <v>10180</v>
      </c>
      <c r="CM6" s="58" t="str">
        <f>IF(BA6="F",TEXT(AX6*100,"0000"),"")</f>
        <v>3480</v>
      </c>
      <c r="CN6" s="58" t="str">
        <f>IF(BA6="F",TEXT(AP6*100,"0000"),"")</f>
        <v>1660</v>
      </c>
      <c r="CO6" s="58" t="str">
        <f>IF(BA6="F",TEXT(SUM($CD6:$CG6)*100,"0000"),"")</f>
        <v>2650</v>
      </c>
      <c r="CP6" s="58" t="str">
        <f>IF(BA6="F",TEXT((SUM($CD6:$CG6)-SMALL($CD6:$CG6,1))*100,"0000"),"")</f>
        <v>2650</v>
      </c>
      <c r="CQ6" s="58" t="str">
        <f>IF(BA6="F",TEXT((SUM($CD6:$CG6)-SMALL($CD6:$CG6,1)-SMALL($CD6:$CG6,2))*100,"0000"),"")</f>
        <v>1850</v>
      </c>
      <c r="CR6" s="58" t="str">
        <f>IF(BA6="F",TEXT((SUM($CD6:$CG6)-SMALL($CD6:$CG6,1)-SMALL($CD6:$CG6,2)-SMALL($CD6:$CG6,3))*100,"0000"),"")</f>
        <v>0990</v>
      </c>
      <c r="CS6" s="58" t="str">
        <f>IF(BA6="F",TEXT((SUM($CD6:$CG6)-SMALL($CD6:$CG6,1)-SMALL($CD6:$CG6,2)-SMALL($CD6:$CG6,3)-SMALL($CD6:$CG6,4))*100,"0000"),"")</f>
        <v>0000</v>
      </c>
      <c r="CT6" s="98">
        <f>IF(OR(AND(I6="C",MAX(AG6,AV6)&gt;6),AND(I6="D",MAX(AG6,AV6)&gt;4),AND(I6="E",MAX(AG6,AV6)&gt;2.5),AND(I6="F",MAX(AG6,AV6)&gt;1.5)),"KO","")</f>
      </c>
      <c r="CU6" s="60" t="str">
        <f>IF(AND(COUNT(J6:M6)&gt;0,OR(ISBLANK(I6),I6&lt;&gt;DK6)),"S","")</f>
        <v>S</v>
      </c>
      <c r="CV6" s="61">
        <f>IF(CX6="x",CW6,"")</f>
        <v>5</v>
      </c>
      <c r="CW6" s="99">
        <v>5</v>
      </c>
      <c r="CX6" s="100" t="s">
        <v>104</v>
      </c>
      <c r="CY6" t="s">
        <v>121</v>
      </c>
      <c r="CZ6" t="s">
        <v>122</v>
      </c>
      <c r="DA6" s="101"/>
      <c r="DB6" t="s">
        <v>107</v>
      </c>
      <c r="DC6" s="67" t="e">
        <f>VLOOKUP(DB6,Oddíly!$A$1:$B$8,2,0)</f>
        <v>#N/A</v>
      </c>
      <c r="DD6"/>
      <c r="DE6" t="s">
        <v>127</v>
      </c>
      <c r="DF6" t="s">
        <v>110</v>
      </c>
      <c r="DG6" s="101"/>
      <c r="DH6" t="s">
        <v>107</v>
      </c>
      <c r="DI6" s="67" t="e">
        <f>VLOOKUP(DH6,Oddíly!$A$1:$B$8,2,0)</f>
        <v>#N/A</v>
      </c>
      <c r="DJ6"/>
      <c r="DK6"/>
      <c r="DL6" s="101"/>
      <c r="DM6" s="101"/>
      <c r="DN6" s="22" t="s">
        <v>214</v>
      </c>
    </row>
    <row r="7" spans="1:118" s="20" customFormat="1" ht="15.75" customHeight="1">
      <c r="A7" s="85">
        <f>+A6+1</f>
        <v>2</v>
      </c>
      <c r="C7" s="19" t="str">
        <f>IF(BA7="F",CONCATENATE("F-",CL7,"-",CM7,"-",CN7,"-",CO7,"-",CP7,"-",CQ7,"-",CR7),"")</f>
        <v>F-10080-3450-1600-2590-2590-1790-0990</v>
      </c>
      <c r="D7" s="19" t="str">
        <f>CONCATENATE("Q-",BU7,"-",BV7,"-",BW7,"-",BX7,"-",BY7,"-",BZ7,"-",CA7)</f>
        <v>Q-6630-3460-1650-2640-2640-1840-0990</v>
      </c>
      <c r="E7" s="40">
        <f>+CV7</f>
        <v>14</v>
      </c>
      <c r="F7" s="86" t="str">
        <f>IF(CX7="X",CONCATENATE(CY7," ",CZ7," ",DA7," / ",DE7," ",DF7," ",DG7),"")</f>
        <v>Fišerová Barbora  / Baťová Alena </v>
      </c>
      <c r="G7" s="87">
        <v>1</v>
      </c>
      <c r="H7" s="88" t="str">
        <f>IF(DB7=DH7,CONCATENATE(DB7),CONCATENATE(DB7," / ",DH7))</f>
        <v>DKR</v>
      </c>
      <c r="I7" s="89" t="s">
        <v>103</v>
      </c>
      <c r="J7" s="47">
        <v>82</v>
      </c>
      <c r="K7" s="47">
        <v>77</v>
      </c>
      <c r="L7" s="47">
        <v>99</v>
      </c>
      <c r="M7" s="47">
        <v>0</v>
      </c>
      <c r="N7" s="50">
        <f>SUM(BD7:BG7)-MAX(BD7:BG7)-MIN(BD7:BG7)</f>
        <v>15.9</v>
      </c>
      <c r="O7" s="90"/>
      <c r="P7" s="90"/>
      <c r="Q7" s="90"/>
      <c r="R7" s="91">
        <v>79</v>
      </c>
      <c r="S7" s="50">
        <f>IF(ISBLANK(R7),(SUM(BI7:BK7)-MAX(BI7:BK7)-MIN(BI7:BK7))*2,R7*2/10)</f>
        <v>15.8</v>
      </c>
      <c r="T7" s="92"/>
      <c r="U7" s="90"/>
      <c r="V7" s="49">
        <f>+N7+S7-U7/10+T7</f>
        <v>31.700000000000003</v>
      </c>
      <c r="W7" s="91">
        <v>85</v>
      </c>
      <c r="X7" s="91">
        <v>80</v>
      </c>
      <c r="Y7" s="91">
        <v>99</v>
      </c>
      <c r="Z7" s="91">
        <v>0</v>
      </c>
      <c r="AA7" s="50">
        <f>SUM(BM7:BP7)-MAX(BM7:BP7)-MIN(BM7:BP7)</f>
        <v>16.5</v>
      </c>
      <c r="AB7" s="93"/>
      <c r="AC7" s="93"/>
      <c r="AD7" s="93"/>
      <c r="AE7" s="94">
        <v>82</v>
      </c>
      <c r="AF7" s="50">
        <f>IF(ISBLANK(AE7),(SUM(BR7:BT7)-MAX(BR7:BT7)-MIN(BR7:BT7))*2,AE7*2/10)</f>
        <v>16.4</v>
      </c>
      <c r="AG7" s="92">
        <v>1.7000000000000002</v>
      </c>
      <c r="AH7" s="90"/>
      <c r="AI7" s="49">
        <f>+AA7+AF7+AG7-AH7/10</f>
        <v>34.6</v>
      </c>
      <c r="AJ7" s="49">
        <f>+V7+AI7</f>
        <v>66.30000000000001</v>
      </c>
      <c r="AK7" s="51">
        <v>2</v>
      </c>
      <c r="AL7" s="90">
        <v>80</v>
      </c>
      <c r="AM7" s="90">
        <v>80</v>
      </c>
      <c r="AN7" s="90">
        <v>99</v>
      </c>
      <c r="AO7" s="90">
        <v>0</v>
      </c>
      <c r="AP7" s="50">
        <f>IF($BA7="F",SUM(CD7:CG7)-MAX(CD7:CG7)-MIN(CD7:CG7),"")</f>
        <v>15.999999999999998</v>
      </c>
      <c r="AQ7" s="90"/>
      <c r="AR7" s="90"/>
      <c r="AS7" s="90"/>
      <c r="AT7" s="90">
        <v>84</v>
      </c>
      <c r="AU7" s="50">
        <f>IF($BA7="F",IF(ISBLANK(AT7),(SUM(CI7:CK7)-MAX(CI7:CK7)-MIN(CI7:CK7))*2,AT7*2/10),"")</f>
        <v>16.8</v>
      </c>
      <c r="AV7" s="92">
        <v>1.7000000000000002</v>
      </c>
      <c r="AW7" s="90"/>
      <c r="AX7" s="49">
        <f>IF(BA7="F",AP7+AU7+AV7-AW7/10,"")</f>
        <v>34.5</v>
      </c>
      <c r="AY7" s="49">
        <f>IF(BA7="F",AJ7+AX7,"")</f>
        <v>100.80000000000001</v>
      </c>
      <c r="AZ7" s="53" t="s">
        <v>52</v>
      </c>
      <c r="BA7" s="95" t="s">
        <v>53</v>
      </c>
      <c r="BB7" s="96">
        <f>IF(BA7="F",IF(AZ7="S",AY7,AX7),AJ7)</f>
        <v>100.80000000000001</v>
      </c>
      <c r="BC7" s="56">
        <f>IF(SUM(J7:M7)=0,0,ROUND(AVERAGE(J7:M7)/10,2))</f>
        <v>6.45</v>
      </c>
      <c r="BD7" s="97">
        <f>IF(ISNUMBER(J7),J7/10,$BC7)</f>
        <v>8.2</v>
      </c>
      <c r="BE7" s="97">
        <f>IF(ISNUMBER(K7),K7/10,$BC7)</f>
        <v>7.7</v>
      </c>
      <c r="BF7" s="97">
        <f>IF(ISNUMBER(L7),L7/10,$BC7)</f>
        <v>9.9</v>
      </c>
      <c r="BG7" s="97">
        <f>IF(ISNUMBER(M7),M7/10,$BC7)</f>
        <v>0</v>
      </c>
      <c r="BH7" s="56">
        <f>IF(SUM(O7:Q7)=0,0,ROUND(AVERAGE(O7:Q7)/10,2))</f>
        <v>0</v>
      </c>
      <c r="BI7" s="97">
        <f>IF(ISNUMBER(O7),O7/10,$BH7)</f>
        <v>0</v>
      </c>
      <c r="BJ7" s="97">
        <f>IF(ISNUMBER(P7),P7/10,$BH7)</f>
        <v>0</v>
      </c>
      <c r="BK7" s="97">
        <f>IF(ISNUMBER(Q7),Q7/10,$BH7)</f>
        <v>0</v>
      </c>
      <c r="BL7" s="56">
        <f>IF(SUM(W7:Z7)=0,0,ROUND(AVERAGE(W7:Z7)/10,2))</f>
        <v>6.6</v>
      </c>
      <c r="BM7" s="97">
        <f>IF(ISNUMBER(W7),W7/10,$BL7)</f>
        <v>8.5</v>
      </c>
      <c r="BN7" s="97">
        <f>IF(ISNUMBER(X7),X7/10,$BL7)</f>
        <v>8</v>
      </c>
      <c r="BO7" s="97">
        <f>IF(ISNUMBER(Y7),Y7/10,$BL7)</f>
        <v>9.9</v>
      </c>
      <c r="BP7" s="97">
        <f>IF(ISNUMBER(Z7),Z7/10,$BL7)</f>
        <v>0</v>
      </c>
      <c r="BQ7" s="56">
        <f>IF(SUM(AB7:AD7)=0,0,ROUND(AVERAGE(AB7:AD7)/10,2))</f>
        <v>0</v>
      </c>
      <c r="BR7" s="97">
        <f>IF(ISNUMBER(AB7),AB7/10,$BQ7)</f>
        <v>0</v>
      </c>
      <c r="BS7" s="97">
        <f>IF(ISNUMBER(AC7),AC7/10,$BQ7)</f>
        <v>0</v>
      </c>
      <c r="BT7" s="97">
        <f>IF(ISNUMBER(AD7),AD7/10,$BQ7)</f>
        <v>0</v>
      </c>
      <c r="BU7" s="58" t="str">
        <f>TEXT(AJ7*100,"0000")</f>
        <v>6630</v>
      </c>
      <c r="BV7" s="58" t="str">
        <f>TEXT(AI7*100,"0000")</f>
        <v>3460</v>
      </c>
      <c r="BW7" s="58" t="str">
        <f>TEXT(AA7*100,"0000")</f>
        <v>1650</v>
      </c>
      <c r="BX7" s="58" t="str">
        <f>TEXT(SUM($BM7:$BP7)*100,"0000")</f>
        <v>2640</v>
      </c>
      <c r="BY7" s="58" t="str">
        <f>TEXT((SUM($BM7:$BP7)-SMALL($BM7:$BP7,1))*100,"0000")</f>
        <v>2640</v>
      </c>
      <c r="BZ7" s="58" t="str">
        <f>TEXT((SUM($BM7:$BP7)-SMALL($BM7:$BP7,1)-SMALL($BM7:$BP7,2))*100,"0000")</f>
        <v>1840</v>
      </c>
      <c r="CA7" s="58" t="str">
        <f>TEXT((SUM($BM7:$BP7)-SMALL($BM7:$BP7,1)-SMALL($BM7:$BP7,2)-SMALL($BM7:$BP7,3))*100,"0000")</f>
        <v>0990</v>
      </c>
      <c r="CB7" s="58" t="str">
        <f>TEXT((SUM($BM7:$BP7)-SMALL($BM7:$BP7,1)-SMALL($BM7:$BP7,2)-SMALL($BM7:$BP7,3)-SMALL($BM7:$BP7,4))*100,"0000")</f>
        <v>0000</v>
      </c>
      <c r="CC7" s="56">
        <f>IF($BA7="F",IF(SUM(AL7:AO7)=0,0,ROUND(AVERAGE(AL7:AO7)/10,2)),"")</f>
        <v>6.48</v>
      </c>
      <c r="CD7" s="97">
        <f>IF($BA7="F",IF(ISNUMBER(AL7),AL7/10,$CC7),"")</f>
        <v>8</v>
      </c>
      <c r="CE7" s="97">
        <f>IF($BA7="F",IF(ISNUMBER(AM7),AM7/10,$CC7),"")</f>
        <v>8</v>
      </c>
      <c r="CF7" s="97">
        <f>IF($BA7="F",IF(ISNUMBER(AN7),AN7/10,$CC7),"")</f>
        <v>9.9</v>
      </c>
      <c r="CG7" s="97">
        <f>IF($BA7="F",IF(ISNUMBER(AO7),AO7/10,$CC7),"")</f>
        <v>0</v>
      </c>
      <c r="CH7" s="56">
        <f>IF($BA7="F",IF(SUM(AQ7:AS7)=0,0,ROUND(AVERAGE(AQ7:AS7)/10,2)),"")</f>
        <v>0</v>
      </c>
      <c r="CI7" s="97">
        <f>IF($BA7="F",IF(ISNUMBER(AQ7),AQ7/10,$CH7),"")</f>
        <v>0</v>
      </c>
      <c r="CJ7" s="97">
        <f>IF($BA7="F",IF(ISNUMBER(AR7),AR7/10,$CH7),"")</f>
        <v>0</v>
      </c>
      <c r="CK7" s="97">
        <f>IF($BA7="F",IF(ISNUMBER(AS7),AS7/10,$CH7),"")</f>
        <v>0</v>
      </c>
      <c r="CL7" s="58" t="str">
        <f>IF(BA7="F",TEXT(BB7*100,"00000"),"")</f>
        <v>10080</v>
      </c>
      <c r="CM7" s="58" t="str">
        <f>IF(BA7="F",TEXT(AX7*100,"0000"),"")</f>
        <v>3450</v>
      </c>
      <c r="CN7" s="58" t="str">
        <f>IF(BA7="F",TEXT(AP7*100,"0000"),"")</f>
        <v>1600</v>
      </c>
      <c r="CO7" s="58" t="str">
        <f>IF(BA7="F",TEXT(SUM($CD7:$CG7)*100,"0000"),"")</f>
        <v>2590</v>
      </c>
      <c r="CP7" s="58" t="str">
        <f>IF(BA7="F",TEXT((SUM($CD7:$CG7)-SMALL($CD7:$CG7,1))*100,"0000"),"")</f>
        <v>2590</v>
      </c>
      <c r="CQ7" s="58" t="str">
        <f>IF(BA7="F",TEXT((SUM($CD7:$CG7)-SMALL($CD7:$CG7,1)-SMALL($CD7:$CG7,2))*100,"0000"),"")</f>
        <v>1790</v>
      </c>
      <c r="CR7" s="58" t="str">
        <f>IF(BA7="F",TEXT((SUM($CD7:$CG7)-SMALL($CD7:$CG7,1)-SMALL($CD7:$CG7,2)-SMALL($CD7:$CG7,3))*100,"0000"),"")</f>
        <v>0990</v>
      </c>
      <c r="CS7" s="58" t="str">
        <f>IF(BA7="F",TEXT((SUM($CD7:$CG7)-SMALL($CD7:$CG7,1)-SMALL($CD7:$CG7,2)-SMALL($CD7:$CG7,3)-SMALL($CD7:$CG7,4))*100,"0000"),"")</f>
        <v>0000</v>
      </c>
      <c r="CT7" s="59">
        <f>IF(OR(AND(I7="C",MAX(AG7,AV7)&gt;6),AND(I7="D",MAX(AG7,AV7)&gt;4),AND(I7="E",MAX(AG7,AV7)&gt;2.5),AND(I7="F",MAX(AG7,AV7)&gt;1.5)),"KO","")</f>
      </c>
      <c r="CU7" s="60" t="str">
        <f>IF(AND(COUNT(J7:M7)&gt;0,OR(ISBLANK(I7),I7&lt;&gt;DK7)),"S","")</f>
        <v>S</v>
      </c>
      <c r="CV7" s="61">
        <f>IF(CX7="x",CW7,"")</f>
        <v>14</v>
      </c>
      <c r="CW7" s="99">
        <v>14</v>
      </c>
      <c r="CX7" s="100" t="s">
        <v>104</v>
      </c>
      <c r="CY7" t="s">
        <v>109</v>
      </c>
      <c r="CZ7" t="s">
        <v>110</v>
      </c>
      <c r="DA7" s="101"/>
      <c r="DB7" t="s">
        <v>107</v>
      </c>
      <c r="DC7" s="67" t="e">
        <f>VLOOKUP(DB7,Oddíly!$A$1:$B$8,2,0)</f>
        <v>#N/A</v>
      </c>
      <c r="DD7"/>
      <c r="DE7" t="s">
        <v>112</v>
      </c>
      <c r="DF7" t="s">
        <v>113</v>
      </c>
      <c r="DG7" s="101"/>
      <c r="DH7" t="s">
        <v>107</v>
      </c>
      <c r="DI7" s="67" t="e">
        <f>VLOOKUP(DH7,Oddíly!$A$1:$B$8,2,0)</f>
        <v>#N/A</v>
      </c>
      <c r="DJ7"/>
      <c r="DK7"/>
      <c r="DL7" s="101"/>
      <c r="DM7" s="101"/>
      <c r="DN7" s="22" t="s">
        <v>214</v>
      </c>
    </row>
    <row r="8" spans="1:118" s="20" customFormat="1" ht="15.75" customHeight="1">
      <c r="A8" s="85">
        <f>+A7+1</f>
        <v>3</v>
      </c>
      <c r="C8" s="19" t="str">
        <f>IF(BA8="F",CONCATENATE("F-",CL8,"-",CM8,"-",CN8,"-",CO8,"-",CP8,"-",CQ8,"-",CR8),"")</f>
        <v>F-09820-3380-1620-2610-2610-1820-0990</v>
      </c>
      <c r="D8" s="19" t="str">
        <f>CONCATENATE("Q-",BU8,"-",BV8,"-",BW8,"-",BX8,"-",BY8,"-",BZ8,"-",CA8)</f>
        <v>Q-6440-3340-1540-2530-2530-1780-0990</v>
      </c>
      <c r="E8" s="40">
        <f>+CV8</f>
        <v>15</v>
      </c>
      <c r="F8" s="86" t="str">
        <f>IF(CX8="X",CONCATENATE(CY8," ",CZ8," ",DA8," / ",DE8," ",DF8," ",DG8),"")</f>
        <v>Nováková Anna  / Seidenglancová Michala </v>
      </c>
      <c r="G8" s="87">
        <v>4</v>
      </c>
      <c r="H8" s="88" t="str">
        <f>IF(DB8=DH8,CONCATENATE(DB8),CONCATENATE(DB8," / ",DH8))</f>
        <v>DKR</v>
      </c>
      <c r="I8" s="89" t="s">
        <v>53</v>
      </c>
      <c r="J8" s="47">
        <v>79</v>
      </c>
      <c r="K8" s="47">
        <v>77</v>
      </c>
      <c r="L8" s="47">
        <v>99</v>
      </c>
      <c r="M8" s="47">
        <v>0</v>
      </c>
      <c r="N8" s="50">
        <f>SUM(BD8:BG8)-MAX(BD8:BG8)-MIN(BD8:BG8)</f>
        <v>15.6</v>
      </c>
      <c r="O8" s="90"/>
      <c r="P8" s="90"/>
      <c r="Q8" s="90"/>
      <c r="R8" s="91">
        <v>77</v>
      </c>
      <c r="S8" s="50">
        <f>IF(ISBLANK(R8),(SUM(BI8:BK8)-MAX(BI8:BK8)-MIN(BI8:BK8))*2,R8*2/10)</f>
        <v>15.4</v>
      </c>
      <c r="T8" s="92"/>
      <c r="U8" s="90"/>
      <c r="V8" s="49">
        <f>+N8+S8-U8/10+T8</f>
        <v>31</v>
      </c>
      <c r="W8" s="91">
        <v>79</v>
      </c>
      <c r="X8" s="91">
        <v>75</v>
      </c>
      <c r="Y8" s="91">
        <v>99</v>
      </c>
      <c r="Z8" s="91">
        <v>0</v>
      </c>
      <c r="AA8" s="50">
        <f>SUM(BM8:BP8)-MAX(BM8:BP8)-MIN(BM8:BP8)</f>
        <v>15.399999999999997</v>
      </c>
      <c r="AB8" s="93"/>
      <c r="AC8" s="93"/>
      <c r="AD8" s="93"/>
      <c r="AE8" s="94">
        <v>86</v>
      </c>
      <c r="AF8" s="50">
        <f>IF(ISBLANK(AE8),(SUM(BR8:BT8)-MAX(BR8:BT8)-MIN(BR8:BT8))*2,AE8*2/10)</f>
        <v>17.2</v>
      </c>
      <c r="AG8" s="92">
        <v>0.8</v>
      </c>
      <c r="AH8" s="90"/>
      <c r="AI8" s="49">
        <f>+AA8+AF8+AG8-AH8/10</f>
        <v>33.39999999999999</v>
      </c>
      <c r="AJ8" s="49">
        <f>+V8+AI8</f>
        <v>64.39999999999999</v>
      </c>
      <c r="AK8" s="51">
        <v>3</v>
      </c>
      <c r="AL8" s="90">
        <v>83</v>
      </c>
      <c r="AM8" s="90">
        <v>79</v>
      </c>
      <c r="AN8" s="90">
        <v>99</v>
      </c>
      <c r="AO8" s="90">
        <v>0</v>
      </c>
      <c r="AP8" s="50">
        <f>IF($BA8="F",SUM(CD8:CG8)-MAX(CD8:CG8)-MIN(CD8:CG8),"")</f>
        <v>16.200000000000003</v>
      </c>
      <c r="AQ8" s="90"/>
      <c r="AR8" s="90"/>
      <c r="AS8" s="90"/>
      <c r="AT8" s="90">
        <v>84</v>
      </c>
      <c r="AU8" s="50">
        <f>IF($BA8="F",IF(ISBLANK(AT8),(SUM(CI8:CK8)-MAX(CI8:CK8)-MIN(CI8:CK8))*2,AT8*2/10),"")</f>
        <v>16.8</v>
      </c>
      <c r="AV8" s="92">
        <v>0.8</v>
      </c>
      <c r="AW8" s="90"/>
      <c r="AX8" s="49">
        <f>IF(BA8="F",AP8+AU8+AV8-AW8/10,"")</f>
        <v>33.8</v>
      </c>
      <c r="AY8" s="49">
        <f>IF(BA8="F",AJ8+AX8,"")</f>
        <v>98.19999999999999</v>
      </c>
      <c r="AZ8" s="53" t="s">
        <v>52</v>
      </c>
      <c r="BA8" s="95" t="s">
        <v>53</v>
      </c>
      <c r="BB8" s="96">
        <f>IF(BA8="F",IF(AZ8="S",AY8,AX8),AJ8)</f>
        <v>98.19999999999999</v>
      </c>
      <c r="BC8" s="56">
        <f>IF(SUM(J8:M8)=0,0,ROUND(AVERAGE(J8:M8)/10,2))</f>
        <v>6.38</v>
      </c>
      <c r="BD8" s="97">
        <f>IF(ISNUMBER(J8),J8/10,$BC8)</f>
        <v>7.9</v>
      </c>
      <c r="BE8" s="97">
        <f>IF(ISNUMBER(K8),K8/10,$BC8)</f>
        <v>7.7</v>
      </c>
      <c r="BF8" s="97">
        <f>IF(ISNUMBER(L8),L8/10,$BC8)</f>
        <v>9.9</v>
      </c>
      <c r="BG8" s="97">
        <f>IF(ISNUMBER(M8),M8/10,$BC8)</f>
        <v>0</v>
      </c>
      <c r="BH8" s="56">
        <f>IF(SUM(O8:Q8)=0,0,ROUND(AVERAGE(O8:Q8)/10,2))</f>
        <v>0</v>
      </c>
      <c r="BI8" s="97">
        <f>IF(ISNUMBER(O8),O8/10,$BH8)</f>
        <v>0</v>
      </c>
      <c r="BJ8" s="97">
        <f>IF(ISNUMBER(P8),P8/10,$BH8)</f>
        <v>0</v>
      </c>
      <c r="BK8" s="97">
        <f>IF(ISNUMBER(Q8),Q8/10,$BH8)</f>
        <v>0</v>
      </c>
      <c r="BL8" s="56">
        <f>IF(SUM(W8:Z8)=0,0,ROUND(AVERAGE(W8:Z8)/10,2))</f>
        <v>6.33</v>
      </c>
      <c r="BM8" s="97">
        <f>IF(ISNUMBER(W8),W8/10,$BL8)</f>
        <v>7.9</v>
      </c>
      <c r="BN8" s="97">
        <f>IF(ISNUMBER(X8),X8/10,$BL8)</f>
        <v>7.5</v>
      </c>
      <c r="BO8" s="97">
        <f>IF(ISNUMBER(Y8),Y8/10,$BL8)</f>
        <v>9.9</v>
      </c>
      <c r="BP8" s="97">
        <f>IF(ISNUMBER(Z8),Z8/10,$BL8)</f>
        <v>0</v>
      </c>
      <c r="BQ8" s="56">
        <f>IF(SUM(AB8:AD8)=0,0,ROUND(AVERAGE(AB8:AD8)/10,2))</f>
        <v>0</v>
      </c>
      <c r="BR8" s="97">
        <f>IF(ISNUMBER(AB8),AB8/10,$BQ8)</f>
        <v>0</v>
      </c>
      <c r="BS8" s="97">
        <f>IF(ISNUMBER(AC8),AC8/10,$BQ8)</f>
        <v>0</v>
      </c>
      <c r="BT8" s="97">
        <f>IF(ISNUMBER(AD8),AD8/10,$BQ8)</f>
        <v>0</v>
      </c>
      <c r="BU8" s="58" t="str">
        <f>TEXT(AJ8*100,"0000")</f>
        <v>6440</v>
      </c>
      <c r="BV8" s="58" t="str">
        <f>TEXT(AI8*100,"0000")</f>
        <v>3340</v>
      </c>
      <c r="BW8" s="58" t="str">
        <f>TEXT(AA8*100,"0000")</f>
        <v>1540</v>
      </c>
      <c r="BX8" s="58" t="str">
        <f>TEXT(SUM($BM8:$BP8)*100,"0000")</f>
        <v>2530</v>
      </c>
      <c r="BY8" s="58" t="str">
        <f>TEXT((SUM($BM8:$BP8)-SMALL($BM8:$BP8,1))*100,"0000")</f>
        <v>2530</v>
      </c>
      <c r="BZ8" s="58" t="str">
        <f>TEXT((SUM($BM8:$BP8)-SMALL($BM8:$BP8,1)-SMALL($BM8:$BP8,2))*100,"0000")</f>
        <v>1780</v>
      </c>
      <c r="CA8" s="58" t="str">
        <f>TEXT((SUM($BM8:$BP8)-SMALL($BM8:$BP8,1)-SMALL($BM8:$BP8,2)-SMALL($BM8:$BP8,3))*100,"0000")</f>
        <v>0990</v>
      </c>
      <c r="CB8" s="58" t="str">
        <f>TEXT((SUM($BM8:$BP8)-SMALL($BM8:$BP8,1)-SMALL($BM8:$BP8,2)-SMALL($BM8:$BP8,3)-SMALL($BM8:$BP8,4))*100,"0000")</f>
        <v>0000</v>
      </c>
      <c r="CC8" s="56">
        <f>IF($BA8="F",IF(SUM(AL8:AO8)=0,0,ROUND(AVERAGE(AL8:AO8)/10,2)),"")</f>
        <v>6.53</v>
      </c>
      <c r="CD8" s="97">
        <f>IF($BA8="F",IF(ISNUMBER(AL8),AL8/10,$CC8),"")</f>
        <v>8.3</v>
      </c>
      <c r="CE8" s="97">
        <f>IF($BA8="F",IF(ISNUMBER(AM8),AM8/10,$CC8),"")</f>
        <v>7.9</v>
      </c>
      <c r="CF8" s="97">
        <f>IF($BA8="F",IF(ISNUMBER(AN8),AN8/10,$CC8),"")</f>
        <v>9.9</v>
      </c>
      <c r="CG8" s="97">
        <f>IF($BA8="F",IF(ISNUMBER(AO8),AO8/10,$CC8),"")</f>
        <v>0</v>
      </c>
      <c r="CH8" s="56">
        <f>IF($BA8="F",IF(SUM(AQ8:AS8)=0,0,ROUND(AVERAGE(AQ8:AS8)/10,2)),"")</f>
        <v>0</v>
      </c>
      <c r="CI8" s="97">
        <f>IF($BA8="F",IF(ISNUMBER(AQ8),AQ8/10,$CH8),"")</f>
        <v>0</v>
      </c>
      <c r="CJ8" s="97">
        <f>IF($BA8="F",IF(ISNUMBER(AR8),AR8/10,$CH8),"")</f>
        <v>0</v>
      </c>
      <c r="CK8" s="97">
        <f>IF($BA8="F",IF(ISNUMBER(AS8),AS8/10,$CH8),"")</f>
        <v>0</v>
      </c>
      <c r="CL8" s="58" t="str">
        <f>IF(BA8="F",TEXT(BB8*100,"00000"),"")</f>
        <v>09820</v>
      </c>
      <c r="CM8" s="58" t="str">
        <f>IF(BA8="F",TEXT(AX8*100,"0000"),"")</f>
        <v>3380</v>
      </c>
      <c r="CN8" s="58" t="str">
        <f>IF(BA8="F",TEXT(AP8*100,"0000"),"")</f>
        <v>1620</v>
      </c>
      <c r="CO8" s="58" t="str">
        <f>IF(BA8="F",TEXT(SUM($CD8:$CG8)*100,"0000"),"")</f>
        <v>2610</v>
      </c>
      <c r="CP8" s="58" t="str">
        <f>IF(BA8="F",TEXT((SUM($CD8:$CG8)-SMALL($CD8:$CG8,1))*100,"0000"),"")</f>
        <v>2610</v>
      </c>
      <c r="CQ8" s="58" t="str">
        <f>IF(BA8="F",TEXT((SUM($CD8:$CG8)-SMALL($CD8:$CG8,1)-SMALL($CD8:$CG8,2))*100,"0000"),"")</f>
        <v>1820</v>
      </c>
      <c r="CR8" s="58" t="str">
        <f>IF(BA8="F",TEXT((SUM($CD8:$CG8)-SMALL($CD8:$CG8,1)-SMALL($CD8:$CG8,2)-SMALL($CD8:$CG8,3))*100,"0000"),"")</f>
        <v>0990</v>
      </c>
      <c r="CS8" s="58" t="str">
        <f>IF(BA8="F",TEXT((SUM($CD8:$CG8)-SMALL($CD8:$CG8,1)-SMALL($CD8:$CG8,2)-SMALL($CD8:$CG8,3)-SMALL($CD8:$CG8,4))*100,"0000"),"")</f>
        <v>0000</v>
      </c>
      <c r="CT8" s="59">
        <f>IF(OR(AND(I8="C",MAX(AG8,AV8)&gt;6),AND(I8="D",MAX(AG8,AV8)&gt;4),AND(I8="E",MAX(AG8,AV8)&gt;2.5),AND(I8="F",MAX(AG8,AV8)&gt;1.5)),"KO","")</f>
      </c>
      <c r="CU8" s="60" t="str">
        <f>IF(AND(COUNT(J8:M8)&gt;0,OR(ISBLANK(I8),I8&lt;&gt;DK8)),"S","")</f>
        <v>S</v>
      </c>
      <c r="CV8" s="61">
        <f>IF(CX8="x",CW8,"")</f>
        <v>15</v>
      </c>
      <c r="CW8" s="99">
        <v>15</v>
      </c>
      <c r="CX8" s="100" t="s">
        <v>104</v>
      </c>
      <c r="CY8" t="s">
        <v>125</v>
      </c>
      <c r="CZ8" t="s">
        <v>126</v>
      </c>
      <c r="DA8" s="101"/>
      <c r="DB8" t="s">
        <v>107</v>
      </c>
      <c r="DC8" s="67" t="e">
        <f>VLOOKUP(DB8,Oddíly!$A$1:$B$8,2,0)</f>
        <v>#N/A</v>
      </c>
      <c r="DD8"/>
      <c r="DE8" t="s">
        <v>119</v>
      </c>
      <c r="DF8" t="s">
        <v>120</v>
      </c>
      <c r="DG8" s="101"/>
      <c r="DH8" t="s">
        <v>107</v>
      </c>
      <c r="DI8" s="67" t="e">
        <f>VLOOKUP(DH8,Oddíly!$A$1:$B$8,2,0)</f>
        <v>#N/A</v>
      </c>
      <c r="DJ8"/>
      <c r="DK8"/>
      <c r="DL8" s="101"/>
      <c r="DM8" s="101"/>
      <c r="DN8" s="22" t="s">
        <v>214</v>
      </c>
    </row>
    <row r="9" spans="1:118" s="20" customFormat="1" ht="15.75" customHeight="1">
      <c r="A9" s="85">
        <f>+A8+1</f>
        <v>4</v>
      </c>
      <c r="C9" s="19" t="str">
        <f>IF(BA9="F",CONCATENATE("F-",CL9,"-",CM9,"-",CN9,"-",CO9,"-",CP9,"-",CQ9,"-",CR9),"")</f>
        <v>F-09620-3220-1560-2550-2550-1780-0990</v>
      </c>
      <c r="D9" s="19" t="str">
        <f>CONCATENATE("Q-",BU9,"-",BV9,"-",BW9,"-",BX9,"-",BY9,"-",BZ9,"-",CA9)</f>
        <v>Q-6400-3210-1590-2580-2580-1790-0990</v>
      </c>
      <c r="E9" s="40">
        <f>+CV9</f>
        <v>8</v>
      </c>
      <c r="F9" s="86" t="str">
        <f>IF(CX9="X",CONCATENATE(CY9," ",CZ9," ",DA9," / ",DE9," ",DF9," ",DG9),"")</f>
        <v>Vetvička Tomáš  / Drtina Josef </v>
      </c>
      <c r="G9" s="87">
        <v>2</v>
      </c>
      <c r="H9" s="88" t="str">
        <f>IF(DB9=DH9,CONCATENATE(DB9),CONCATENATE(DB9," / ",DH9))</f>
        <v>DKR</v>
      </c>
      <c r="I9" s="89" t="s">
        <v>53</v>
      </c>
      <c r="J9" s="47">
        <v>74</v>
      </c>
      <c r="K9" s="47">
        <v>77</v>
      </c>
      <c r="L9" s="47">
        <v>99</v>
      </c>
      <c r="M9" s="47">
        <v>0</v>
      </c>
      <c r="N9" s="50">
        <f>SUM(BD9:BG9)-MAX(BD9:BG9)-MIN(BD9:BG9)</f>
        <v>15.1</v>
      </c>
      <c r="O9" s="90"/>
      <c r="P9" s="90"/>
      <c r="Q9" s="90"/>
      <c r="R9" s="91">
        <v>84</v>
      </c>
      <c r="S9" s="50">
        <f>IF(ISBLANK(R9),(SUM(BI9:BK9)-MAX(BI9:BK9)-MIN(BI9:BK9))*2,R9*2/10)</f>
        <v>16.8</v>
      </c>
      <c r="T9" s="92"/>
      <c r="U9" s="90"/>
      <c r="V9" s="49">
        <f>+N9+S9-U9/10+T9</f>
        <v>31.9</v>
      </c>
      <c r="W9" s="91">
        <v>79</v>
      </c>
      <c r="X9" s="91">
        <v>80</v>
      </c>
      <c r="Y9" s="91">
        <v>99</v>
      </c>
      <c r="Z9" s="91">
        <v>0</v>
      </c>
      <c r="AA9" s="50">
        <f>SUM(BM9:BP9)-MAX(BM9:BP9)-MIN(BM9:BP9)</f>
        <v>15.899999999999997</v>
      </c>
      <c r="AB9" s="93"/>
      <c r="AC9" s="93"/>
      <c r="AD9" s="93"/>
      <c r="AE9" s="94">
        <v>77</v>
      </c>
      <c r="AF9" s="50">
        <f>IF(ISBLANK(AE9),(SUM(BR9:BT9)-MAX(BR9:BT9)-MIN(BR9:BT9))*2,AE9*2/10)</f>
        <v>15.4</v>
      </c>
      <c r="AG9" s="92">
        <v>0.8</v>
      </c>
      <c r="AH9" s="90"/>
      <c r="AI9" s="49">
        <f>+AA9+AF9+AG9-AH9/10</f>
        <v>32.099999999999994</v>
      </c>
      <c r="AJ9" s="49">
        <f>+V9+AI9</f>
        <v>63.99999999999999</v>
      </c>
      <c r="AK9" s="51">
        <v>4</v>
      </c>
      <c r="AL9" s="90">
        <v>79</v>
      </c>
      <c r="AM9" s="90">
        <v>77</v>
      </c>
      <c r="AN9" s="90">
        <v>99</v>
      </c>
      <c r="AO9" s="90">
        <v>0</v>
      </c>
      <c r="AP9" s="50">
        <f>IF($BA9="F",SUM(CD9:CG9)-MAX(CD9:CG9)-MIN(CD9:CG9),"")</f>
        <v>15.6</v>
      </c>
      <c r="AQ9" s="90"/>
      <c r="AR9" s="90"/>
      <c r="AS9" s="90"/>
      <c r="AT9" s="90">
        <v>79</v>
      </c>
      <c r="AU9" s="50">
        <f>IF($BA9="F",IF(ISBLANK(AT9),(SUM(CI9:CK9)-MAX(CI9:CK9)-MIN(CI9:CK9))*2,AT9*2/10),"")</f>
        <v>15.8</v>
      </c>
      <c r="AV9" s="92">
        <v>0.8</v>
      </c>
      <c r="AW9" s="90"/>
      <c r="AX9" s="49">
        <f>IF(BA9="F",AP9+AU9+AV9-AW9/10,"")</f>
        <v>32.199999999999996</v>
      </c>
      <c r="AY9" s="49">
        <f>IF(BA9="F",AJ9+AX9,"")</f>
        <v>96.19999999999999</v>
      </c>
      <c r="AZ9" s="53" t="s">
        <v>52</v>
      </c>
      <c r="BA9" s="95" t="s">
        <v>53</v>
      </c>
      <c r="BB9" s="96">
        <f>IF(BA9="F",IF(AZ9="S",AY9,AX9),AJ9)</f>
        <v>96.19999999999999</v>
      </c>
      <c r="BC9" s="56">
        <f>IF(SUM(J9:M9)=0,0,ROUND(AVERAGE(J9:M9)/10,2))</f>
        <v>6.25</v>
      </c>
      <c r="BD9" s="97">
        <f>IF(ISNUMBER(J9),J9/10,$BC9)</f>
        <v>7.4</v>
      </c>
      <c r="BE9" s="97">
        <f>IF(ISNUMBER(K9),K9/10,$BC9)</f>
        <v>7.7</v>
      </c>
      <c r="BF9" s="97">
        <f>IF(ISNUMBER(L9),L9/10,$BC9)</f>
        <v>9.9</v>
      </c>
      <c r="BG9" s="97">
        <f>IF(ISNUMBER(M9),M9/10,$BC9)</f>
        <v>0</v>
      </c>
      <c r="BH9" s="56">
        <f>IF(SUM(O9:Q9)=0,0,ROUND(AVERAGE(O9:Q9)/10,2))</f>
        <v>0</v>
      </c>
      <c r="BI9" s="97">
        <f>IF(ISNUMBER(O9),O9/10,$BH9)</f>
        <v>0</v>
      </c>
      <c r="BJ9" s="97">
        <f>IF(ISNUMBER(P9),P9/10,$BH9)</f>
        <v>0</v>
      </c>
      <c r="BK9" s="97">
        <f>IF(ISNUMBER(Q9),Q9/10,$BH9)</f>
        <v>0</v>
      </c>
      <c r="BL9" s="56">
        <f>IF(SUM(W9:Z9)=0,0,ROUND(AVERAGE(W9:Z9)/10,2))</f>
        <v>6.45</v>
      </c>
      <c r="BM9" s="97">
        <f>IF(ISNUMBER(W9),W9/10,$BL9)</f>
        <v>7.9</v>
      </c>
      <c r="BN9" s="97">
        <f>IF(ISNUMBER(X9),X9/10,$BL9)</f>
        <v>8</v>
      </c>
      <c r="BO9" s="97">
        <f>IF(ISNUMBER(Y9),Y9/10,$BL9)</f>
        <v>9.9</v>
      </c>
      <c r="BP9" s="97">
        <f>IF(ISNUMBER(Z9),Z9/10,$BL9)</f>
        <v>0</v>
      </c>
      <c r="BQ9" s="56">
        <f>IF(SUM(AB9:AD9)=0,0,ROUND(AVERAGE(AB9:AD9)/10,2))</f>
        <v>0</v>
      </c>
      <c r="BR9" s="97">
        <f>IF(ISNUMBER(AB9),AB9/10,$BQ9)</f>
        <v>0</v>
      </c>
      <c r="BS9" s="97">
        <f>IF(ISNUMBER(AC9),AC9/10,$BQ9)</f>
        <v>0</v>
      </c>
      <c r="BT9" s="97">
        <f>IF(ISNUMBER(AD9),AD9/10,$BQ9)</f>
        <v>0</v>
      </c>
      <c r="BU9" s="58" t="str">
        <f>TEXT(AJ9*100,"0000")</f>
        <v>6400</v>
      </c>
      <c r="BV9" s="58" t="str">
        <f>TEXT(AI9*100,"0000")</f>
        <v>3210</v>
      </c>
      <c r="BW9" s="58" t="str">
        <f>TEXT(AA9*100,"0000")</f>
        <v>1590</v>
      </c>
      <c r="BX9" s="58" t="str">
        <f>TEXT(SUM($BM9:$BP9)*100,"0000")</f>
        <v>2580</v>
      </c>
      <c r="BY9" s="58" t="str">
        <f>TEXT((SUM($BM9:$BP9)-SMALL($BM9:$BP9,1))*100,"0000")</f>
        <v>2580</v>
      </c>
      <c r="BZ9" s="58" t="str">
        <f>TEXT((SUM($BM9:$BP9)-SMALL($BM9:$BP9,1)-SMALL($BM9:$BP9,2))*100,"0000")</f>
        <v>1790</v>
      </c>
      <c r="CA9" s="58" t="str">
        <f>TEXT((SUM($BM9:$BP9)-SMALL($BM9:$BP9,1)-SMALL($BM9:$BP9,2)-SMALL($BM9:$BP9,3))*100,"0000")</f>
        <v>0990</v>
      </c>
      <c r="CB9" s="58" t="str">
        <f>TEXT((SUM($BM9:$BP9)-SMALL($BM9:$BP9,1)-SMALL($BM9:$BP9,2)-SMALL($BM9:$BP9,3)-SMALL($BM9:$BP9,4))*100,"0000")</f>
        <v>0000</v>
      </c>
      <c r="CC9" s="56">
        <f>IF($BA9="F",IF(SUM(AL9:AO9)=0,0,ROUND(AVERAGE(AL9:AO9)/10,2)),"")</f>
        <v>6.38</v>
      </c>
      <c r="CD9" s="97">
        <f>IF($BA9="F",IF(ISNUMBER(AL9),AL9/10,$CC9),"")</f>
        <v>7.9</v>
      </c>
      <c r="CE9" s="97">
        <f>IF($BA9="F",IF(ISNUMBER(AM9),AM9/10,$CC9),"")</f>
        <v>7.7</v>
      </c>
      <c r="CF9" s="97">
        <f>IF($BA9="F",IF(ISNUMBER(AN9),AN9/10,$CC9),"")</f>
        <v>9.9</v>
      </c>
      <c r="CG9" s="97">
        <f>IF($BA9="F",IF(ISNUMBER(AO9),AO9/10,$CC9),"")</f>
        <v>0</v>
      </c>
      <c r="CH9" s="56">
        <f>IF($BA9="F",IF(SUM(AQ9:AS9)=0,0,ROUND(AVERAGE(AQ9:AS9)/10,2)),"")</f>
        <v>0</v>
      </c>
      <c r="CI9" s="97">
        <f>IF($BA9="F",IF(ISNUMBER(AQ9),AQ9/10,$CH9),"")</f>
        <v>0</v>
      </c>
      <c r="CJ9" s="97">
        <f>IF($BA9="F",IF(ISNUMBER(AR9),AR9/10,$CH9),"")</f>
        <v>0</v>
      </c>
      <c r="CK9" s="97">
        <f>IF($BA9="F",IF(ISNUMBER(AS9),AS9/10,$CH9),"")</f>
        <v>0</v>
      </c>
      <c r="CL9" s="58" t="str">
        <f>IF(BA9="F",TEXT(BB9*100,"00000"),"")</f>
        <v>09620</v>
      </c>
      <c r="CM9" s="58" t="str">
        <f>IF(BA9="F",TEXT(AX9*100,"0000"),"")</f>
        <v>3220</v>
      </c>
      <c r="CN9" s="58" t="str">
        <f>IF(BA9="F",TEXT(AP9*100,"0000"),"")</f>
        <v>1560</v>
      </c>
      <c r="CO9" s="58" t="str">
        <f>IF(BA9="F",TEXT(SUM($CD9:$CG9)*100,"0000"),"")</f>
        <v>2550</v>
      </c>
      <c r="CP9" s="58" t="str">
        <f>IF(BA9="F",TEXT((SUM($CD9:$CG9)-SMALL($CD9:$CG9,1))*100,"0000"),"")</f>
        <v>2550</v>
      </c>
      <c r="CQ9" s="58" t="str">
        <f>IF(BA9="F",TEXT((SUM($CD9:$CG9)-SMALL($CD9:$CG9,1)-SMALL($CD9:$CG9,2))*100,"0000"),"")</f>
        <v>1780</v>
      </c>
      <c r="CR9" s="58" t="str">
        <f>IF(BA9="F",TEXT((SUM($CD9:$CG9)-SMALL($CD9:$CG9,1)-SMALL($CD9:$CG9,2)-SMALL($CD9:$CG9,3))*100,"0000"),"")</f>
        <v>0990</v>
      </c>
      <c r="CS9" s="58" t="str">
        <f>IF(BA9="F",TEXT((SUM($CD9:$CG9)-SMALL($CD9:$CG9,1)-SMALL($CD9:$CG9,2)-SMALL($CD9:$CG9,3)-SMALL($CD9:$CG9,4))*100,"0000"),"")</f>
        <v>0000</v>
      </c>
      <c r="CT9" s="102">
        <f>IF(OR(AND(I9="C",MAX(AG9,AV9)&gt;6),AND(I9="D",MAX(AG9,AV9)&gt;4),AND(I9="E",MAX(AG9,AV9)&gt;2.5),AND(I9="F",MAX(AG9,AV9)&gt;1.5)),"KO","")</f>
      </c>
      <c r="CU9" s="60" t="str">
        <f>IF(AND(COUNT(J9:M9)&gt;0,OR(ISBLANK(I9),I9&lt;&gt;DK9)),"S","")</f>
        <v>S</v>
      </c>
      <c r="CV9" s="61">
        <f>IF(CX9="x",CW9,"")</f>
        <v>8</v>
      </c>
      <c r="CW9" s="99">
        <v>8</v>
      </c>
      <c r="CX9" s="100" t="s">
        <v>104</v>
      </c>
      <c r="CY9" t="s">
        <v>216</v>
      </c>
      <c r="CZ9" t="s">
        <v>115</v>
      </c>
      <c r="DA9" s="101"/>
      <c r="DB9" t="s">
        <v>107</v>
      </c>
      <c r="DC9" s="67" t="e">
        <f>VLOOKUP(DB9,Oddíly!$A$1:$B$8,2,0)</f>
        <v>#N/A</v>
      </c>
      <c r="DD9"/>
      <c r="DE9" t="s">
        <v>117</v>
      </c>
      <c r="DF9" t="s">
        <v>118</v>
      </c>
      <c r="DG9" s="101"/>
      <c r="DH9" t="s">
        <v>107</v>
      </c>
      <c r="DI9" s="67" t="e">
        <f>VLOOKUP(DH9,Oddíly!$A$1:$B$8,2,0)</f>
        <v>#N/A</v>
      </c>
      <c r="DJ9"/>
      <c r="DK9"/>
      <c r="DL9" s="101"/>
      <c r="DM9" s="101"/>
      <c r="DN9" s="22" t="s">
        <v>214</v>
      </c>
    </row>
    <row r="10" spans="1:118" s="20" customFormat="1" ht="15.75" customHeight="1">
      <c r="A10" s="85">
        <f>+A9+1</f>
        <v>5</v>
      </c>
      <c r="C10" s="19"/>
      <c r="D10" s="19"/>
      <c r="E10" s="40"/>
      <c r="F10" s="86"/>
      <c r="G10" s="87"/>
      <c r="H10" s="88"/>
      <c r="I10" s="89"/>
      <c r="J10" s="47"/>
      <c r="K10" s="47"/>
      <c r="L10" s="47"/>
      <c r="M10" s="47"/>
      <c r="N10" s="50"/>
      <c r="O10" s="90"/>
      <c r="P10" s="90"/>
      <c r="Q10" s="90"/>
      <c r="R10" s="91"/>
      <c r="S10" s="50"/>
      <c r="T10" s="92"/>
      <c r="U10" s="90"/>
      <c r="V10" s="49"/>
      <c r="W10" s="91"/>
      <c r="X10" s="91"/>
      <c r="Y10" s="91"/>
      <c r="Z10" s="91"/>
      <c r="AA10" s="50"/>
      <c r="AB10" s="93"/>
      <c r="AC10" s="93"/>
      <c r="AD10" s="93"/>
      <c r="AE10" s="94"/>
      <c r="AF10" s="50"/>
      <c r="AG10" s="92"/>
      <c r="AH10" s="90"/>
      <c r="AI10" s="49"/>
      <c r="AJ10" s="49"/>
      <c r="AK10" s="51"/>
      <c r="AL10" s="90"/>
      <c r="AM10" s="90"/>
      <c r="AN10" s="90"/>
      <c r="AO10" s="90"/>
      <c r="AP10" s="50"/>
      <c r="AQ10" s="90"/>
      <c r="AR10" s="90"/>
      <c r="AS10" s="90"/>
      <c r="AT10" s="90"/>
      <c r="AU10" s="50"/>
      <c r="AV10" s="92"/>
      <c r="AW10" s="90"/>
      <c r="AX10" s="49"/>
      <c r="AY10" s="49"/>
      <c r="AZ10" s="53"/>
      <c r="BA10" s="95"/>
      <c r="BB10" s="96"/>
      <c r="BC10" s="56"/>
      <c r="BD10" s="97"/>
      <c r="BE10" s="97"/>
      <c r="BF10" s="97"/>
      <c r="BG10" s="97"/>
      <c r="BH10" s="56"/>
      <c r="BI10" s="97"/>
      <c r="BJ10" s="97"/>
      <c r="BK10" s="97"/>
      <c r="BL10" s="56"/>
      <c r="BM10" s="97"/>
      <c r="BN10" s="97"/>
      <c r="BO10" s="97"/>
      <c r="BP10" s="97"/>
      <c r="BQ10" s="56"/>
      <c r="BR10" s="97"/>
      <c r="BS10" s="97"/>
      <c r="BT10" s="97"/>
      <c r="BU10" s="58"/>
      <c r="BV10" s="58"/>
      <c r="BW10" s="58"/>
      <c r="BX10" s="58"/>
      <c r="BY10" s="58"/>
      <c r="BZ10" s="58"/>
      <c r="CA10" s="58"/>
      <c r="CB10" s="58"/>
      <c r="CC10" s="56"/>
      <c r="CD10" s="97"/>
      <c r="CE10" s="97"/>
      <c r="CF10" s="97"/>
      <c r="CG10" s="97"/>
      <c r="CH10" s="56"/>
      <c r="CI10" s="97"/>
      <c r="CJ10" s="97"/>
      <c r="CK10" s="97"/>
      <c r="CL10" s="58"/>
      <c r="CM10" s="58"/>
      <c r="CN10" s="58"/>
      <c r="CO10" s="58"/>
      <c r="CP10" s="58"/>
      <c r="CQ10" s="58"/>
      <c r="CR10" s="58"/>
      <c r="CS10" s="58"/>
      <c r="CT10" s="59"/>
      <c r="CU10" s="60">
        <f>IF(AND(COUNT(J10:M10)&gt;0,OR(ISBLANK(I10),I10&lt;&gt;DK10)),"S","")</f>
      </c>
      <c r="CV10" s="61">
        <f>IF(CX10="x",CW10,"")</f>
        <v>12</v>
      </c>
      <c r="CW10" s="99">
        <v>12</v>
      </c>
      <c r="CX10" s="100" t="s">
        <v>104</v>
      </c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 s="101"/>
      <c r="DN10" s="22" t="s">
        <v>214</v>
      </c>
    </row>
    <row r="11" spans="1:118" s="20" customFormat="1" ht="15.75" customHeight="1">
      <c r="A11" s="85">
        <f>+A10+1</f>
        <v>6</v>
      </c>
      <c r="C11" s="19"/>
      <c r="D11" s="19"/>
      <c r="E11" s="40"/>
      <c r="F11" s="86"/>
      <c r="G11" s="87"/>
      <c r="H11" s="88"/>
      <c r="I11" s="89"/>
      <c r="J11" s="47"/>
      <c r="K11" s="47"/>
      <c r="L11" s="47"/>
      <c r="M11" s="47"/>
      <c r="N11" s="50"/>
      <c r="O11" s="90"/>
      <c r="P11" s="90"/>
      <c r="Q11" s="90"/>
      <c r="R11" s="91"/>
      <c r="S11" s="50"/>
      <c r="T11" s="92"/>
      <c r="U11" s="90"/>
      <c r="V11" s="49"/>
      <c r="W11" s="91"/>
      <c r="X11" s="91"/>
      <c r="Y11" s="91"/>
      <c r="Z11" s="91"/>
      <c r="AA11" s="50"/>
      <c r="AB11" s="93"/>
      <c r="AC11" s="93"/>
      <c r="AD11" s="93"/>
      <c r="AE11" s="94"/>
      <c r="AF11" s="50"/>
      <c r="AG11" s="92"/>
      <c r="AH11" s="90"/>
      <c r="AI11" s="49"/>
      <c r="AJ11" s="49"/>
      <c r="AK11" s="51"/>
      <c r="AL11" s="90"/>
      <c r="AM11" s="90"/>
      <c r="AN11" s="90"/>
      <c r="AO11" s="90"/>
      <c r="AP11" s="50"/>
      <c r="AQ11" s="90"/>
      <c r="AR11" s="90"/>
      <c r="AS11" s="90"/>
      <c r="AT11" s="90"/>
      <c r="AU11" s="50"/>
      <c r="AV11" s="92"/>
      <c r="AW11" s="90"/>
      <c r="AX11" s="49"/>
      <c r="AY11" s="49"/>
      <c r="AZ11" s="53"/>
      <c r="BA11" s="95"/>
      <c r="BB11" s="96"/>
      <c r="BC11" s="56"/>
      <c r="BD11" s="97"/>
      <c r="BE11" s="97"/>
      <c r="BF11" s="97"/>
      <c r="BG11" s="97"/>
      <c r="BH11" s="56"/>
      <c r="BI11" s="97"/>
      <c r="BJ11" s="97"/>
      <c r="BK11" s="97"/>
      <c r="BL11" s="56"/>
      <c r="BM11" s="97"/>
      <c r="BN11" s="97"/>
      <c r="BO11" s="97"/>
      <c r="BP11" s="97"/>
      <c r="BQ11" s="56"/>
      <c r="BR11" s="97"/>
      <c r="BS11" s="97"/>
      <c r="BT11" s="97"/>
      <c r="BU11" s="58"/>
      <c r="BV11" s="58"/>
      <c r="BW11" s="58"/>
      <c r="BX11" s="58"/>
      <c r="BY11" s="58"/>
      <c r="BZ11" s="58"/>
      <c r="CA11" s="58"/>
      <c r="CB11" s="58"/>
      <c r="CC11" s="56"/>
      <c r="CD11" s="97"/>
      <c r="CE11" s="97"/>
      <c r="CF11" s="97"/>
      <c r="CG11" s="97"/>
      <c r="CH11" s="56"/>
      <c r="CI11" s="97"/>
      <c r="CJ11" s="97"/>
      <c r="CK11" s="97"/>
      <c r="CL11" s="58"/>
      <c r="CM11" s="58"/>
      <c r="CN11" s="58"/>
      <c r="CO11" s="58"/>
      <c r="CP11" s="58"/>
      <c r="CQ11" s="58"/>
      <c r="CR11" s="58"/>
      <c r="CS11" s="58"/>
      <c r="CT11" s="59"/>
      <c r="CU11" s="60">
        <f>IF(AND(COUNT(J11:M11)&gt;0,OR(ISBLANK(I11),I11&lt;&gt;DK11)),"S","")</f>
      </c>
      <c r="CV11" s="61">
        <f>IF(CX11="x",CW11,"")</f>
        <v>13</v>
      </c>
      <c r="CW11" s="99">
        <v>13</v>
      </c>
      <c r="CX11" s="100" t="s">
        <v>104</v>
      </c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 s="101"/>
      <c r="DN11" s="22" t="s">
        <v>214</v>
      </c>
    </row>
    <row r="12" spans="1:118" s="20" customFormat="1" ht="15.75" customHeight="1">
      <c r="A12" s="85">
        <f>+A11+1</f>
        <v>7</v>
      </c>
      <c r="C12" s="19"/>
      <c r="D12" s="19"/>
      <c r="E12" s="40"/>
      <c r="F12" s="86"/>
      <c r="G12" s="87"/>
      <c r="H12" s="88"/>
      <c r="I12" s="89"/>
      <c r="J12" s="47"/>
      <c r="K12" s="47"/>
      <c r="L12" s="47"/>
      <c r="M12" s="47"/>
      <c r="N12" s="50"/>
      <c r="O12" s="90"/>
      <c r="P12" s="90"/>
      <c r="Q12" s="90"/>
      <c r="R12" s="91"/>
      <c r="S12" s="50"/>
      <c r="T12" s="92"/>
      <c r="U12" s="90"/>
      <c r="V12" s="49"/>
      <c r="W12" s="91"/>
      <c r="X12" s="91"/>
      <c r="Y12" s="91"/>
      <c r="Z12" s="91"/>
      <c r="AA12" s="50"/>
      <c r="AB12" s="93"/>
      <c r="AC12" s="93"/>
      <c r="AD12" s="93"/>
      <c r="AE12" s="94"/>
      <c r="AF12" s="50"/>
      <c r="AG12" s="92"/>
      <c r="AH12" s="90"/>
      <c r="AI12" s="49"/>
      <c r="AJ12" s="49"/>
      <c r="AK12" s="51"/>
      <c r="AL12" s="90"/>
      <c r="AM12" s="90"/>
      <c r="AN12" s="90"/>
      <c r="AO12" s="90"/>
      <c r="AP12" s="50"/>
      <c r="AQ12" s="90"/>
      <c r="AR12" s="90"/>
      <c r="AS12" s="90"/>
      <c r="AT12" s="90"/>
      <c r="AU12" s="50"/>
      <c r="AV12" s="92"/>
      <c r="AW12" s="90"/>
      <c r="AX12" s="49"/>
      <c r="AY12" s="49"/>
      <c r="AZ12" s="53"/>
      <c r="BA12" s="95"/>
      <c r="BB12" s="96"/>
      <c r="BC12" s="56"/>
      <c r="BD12" s="97"/>
      <c r="BE12" s="97"/>
      <c r="BF12" s="97"/>
      <c r="BG12" s="97"/>
      <c r="BH12" s="56"/>
      <c r="BI12" s="97"/>
      <c r="BJ12" s="97"/>
      <c r="BK12" s="97"/>
      <c r="BL12" s="56"/>
      <c r="BM12" s="97"/>
      <c r="BN12" s="97"/>
      <c r="BO12" s="97"/>
      <c r="BP12" s="97"/>
      <c r="BQ12" s="56"/>
      <c r="BR12" s="97"/>
      <c r="BS12" s="97"/>
      <c r="BT12" s="97"/>
      <c r="BU12" s="58"/>
      <c r="BV12" s="58"/>
      <c r="BW12" s="58"/>
      <c r="BX12" s="58"/>
      <c r="BY12" s="58"/>
      <c r="BZ12" s="58"/>
      <c r="CA12" s="58"/>
      <c r="CB12" s="58"/>
      <c r="CC12" s="56"/>
      <c r="CD12" s="97"/>
      <c r="CE12" s="97"/>
      <c r="CF12" s="97"/>
      <c r="CG12" s="97"/>
      <c r="CH12" s="56"/>
      <c r="CI12" s="97"/>
      <c r="CJ12" s="97"/>
      <c r="CK12" s="97"/>
      <c r="CL12" s="58"/>
      <c r="CM12" s="58"/>
      <c r="CN12" s="58"/>
      <c r="CO12" s="58"/>
      <c r="CP12" s="58"/>
      <c r="CQ12" s="58"/>
      <c r="CR12" s="58"/>
      <c r="CS12" s="58"/>
      <c r="CT12" s="59"/>
      <c r="CU12" s="60">
        <f>IF(AND(COUNT(J12:M12)&gt;0,OR(ISBLANK(I12),I12&lt;&gt;DK12)),"S","")</f>
      </c>
      <c r="CV12" s="61">
        <f>IF(CX12="x",CW12,"")</f>
        <v>9</v>
      </c>
      <c r="CW12" s="99">
        <v>9</v>
      </c>
      <c r="CX12" s="100" t="s">
        <v>104</v>
      </c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 s="101"/>
      <c r="DN12" s="22" t="s">
        <v>214</v>
      </c>
    </row>
    <row r="13" spans="1:118" s="20" customFormat="1" ht="15.75" customHeight="1">
      <c r="A13" s="85">
        <f>+A12+1</f>
        <v>8</v>
      </c>
      <c r="C13" s="19"/>
      <c r="D13" s="19"/>
      <c r="E13" s="40"/>
      <c r="F13" s="86"/>
      <c r="G13" s="87"/>
      <c r="H13" s="88"/>
      <c r="I13" s="89"/>
      <c r="J13" s="47"/>
      <c r="K13" s="47"/>
      <c r="L13" s="47"/>
      <c r="M13" s="47"/>
      <c r="N13" s="50"/>
      <c r="O13" s="90"/>
      <c r="P13" s="90"/>
      <c r="Q13" s="90"/>
      <c r="R13" s="91"/>
      <c r="S13" s="50"/>
      <c r="T13" s="92"/>
      <c r="U13" s="90"/>
      <c r="V13" s="49"/>
      <c r="W13" s="91"/>
      <c r="X13" s="91"/>
      <c r="Y13" s="91"/>
      <c r="Z13" s="91"/>
      <c r="AA13" s="50"/>
      <c r="AB13" s="93"/>
      <c r="AC13" s="93"/>
      <c r="AD13" s="93"/>
      <c r="AE13" s="94"/>
      <c r="AF13" s="50"/>
      <c r="AG13" s="92"/>
      <c r="AH13" s="90"/>
      <c r="AI13" s="49"/>
      <c r="AJ13" s="49"/>
      <c r="AK13" s="51"/>
      <c r="AL13" s="90"/>
      <c r="AM13" s="90"/>
      <c r="AN13" s="90"/>
      <c r="AO13" s="90"/>
      <c r="AP13" s="50"/>
      <c r="AQ13" s="90"/>
      <c r="AR13" s="90"/>
      <c r="AS13" s="90"/>
      <c r="AT13" s="90"/>
      <c r="AU13" s="50"/>
      <c r="AV13" s="92"/>
      <c r="AW13" s="90"/>
      <c r="AX13" s="49"/>
      <c r="AY13" s="49"/>
      <c r="AZ13" s="53"/>
      <c r="BA13" s="95"/>
      <c r="BB13" s="96"/>
      <c r="BC13" s="56"/>
      <c r="BD13" s="97"/>
      <c r="BE13" s="97"/>
      <c r="BF13" s="97"/>
      <c r="BG13" s="97"/>
      <c r="BH13" s="56"/>
      <c r="BI13" s="97"/>
      <c r="BJ13" s="97"/>
      <c r="BK13" s="97"/>
      <c r="BL13" s="56"/>
      <c r="BM13" s="97"/>
      <c r="BN13" s="97"/>
      <c r="BO13" s="97"/>
      <c r="BP13" s="97"/>
      <c r="BQ13" s="56"/>
      <c r="BR13" s="97"/>
      <c r="BS13" s="97"/>
      <c r="BT13" s="97"/>
      <c r="BU13" s="58"/>
      <c r="BV13" s="58"/>
      <c r="BW13" s="58"/>
      <c r="BX13" s="58"/>
      <c r="BY13" s="58"/>
      <c r="BZ13" s="58"/>
      <c r="CA13" s="58"/>
      <c r="CB13" s="58"/>
      <c r="CC13" s="56"/>
      <c r="CD13" s="97"/>
      <c r="CE13" s="97"/>
      <c r="CF13" s="97"/>
      <c r="CG13" s="97"/>
      <c r="CH13" s="56"/>
      <c r="CI13" s="97"/>
      <c r="CJ13" s="97"/>
      <c r="CK13" s="97"/>
      <c r="CL13" s="58"/>
      <c r="CM13" s="58"/>
      <c r="CN13" s="58"/>
      <c r="CO13" s="58"/>
      <c r="CP13" s="58"/>
      <c r="CQ13" s="58"/>
      <c r="CR13" s="58"/>
      <c r="CS13" s="58"/>
      <c r="CT13" s="59"/>
      <c r="CU13" s="60">
        <f>IF(AND(COUNT(J13:M13)&gt;0,OR(ISBLANK(I13),I13&lt;&gt;DK13)),"S","")</f>
      </c>
      <c r="CV13" s="61">
        <f>IF(CX13="x",CW13,"")</f>
        <v>10</v>
      </c>
      <c r="CW13" s="99">
        <v>10</v>
      </c>
      <c r="CX13" s="100" t="s">
        <v>104</v>
      </c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 s="101"/>
      <c r="DN13" s="22" t="s">
        <v>214</v>
      </c>
    </row>
    <row r="14" spans="1:118" s="20" customFormat="1" ht="15.75" customHeight="1">
      <c r="A14" s="85">
        <f>+A13+1</f>
        <v>9</v>
      </c>
      <c r="C14" s="19"/>
      <c r="D14" s="19"/>
      <c r="E14" s="40"/>
      <c r="F14" s="86"/>
      <c r="G14" s="87"/>
      <c r="H14" s="88"/>
      <c r="I14" s="89"/>
      <c r="J14" s="47"/>
      <c r="K14" s="47"/>
      <c r="L14" s="47"/>
      <c r="M14" s="47"/>
      <c r="N14" s="50"/>
      <c r="O14" s="90"/>
      <c r="P14" s="90"/>
      <c r="Q14" s="90"/>
      <c r="R14" s="91"/>
      <c r="S14" s="50"/>
      <c r="T14" s="92"/>
      <c r="U14" s="90"/>
      <c r="V14" s="49"/>
      <c r="W14" s="91"/>
      <c r="X14" s="91"/>
      <c r="Y14" s="91"/>
      <c r="Z14" s="91"/>
      <c r="AA14" s="50"/>
      <c r="AB14" s="93"/>
      <c r="AC14" s="93"/>
      <c r="AD14" s="93"/>
      <c r="AE14" s="94"/>
      <c r="AF14" s="50"/>
      <c r="AG14" s="92"/>
      <c r="AH14" s="90"/>
      <c r="AI14" s="49"/>
      <c r="AJ14" s="49"/>
      <c r="AK14" s="51"/>
      <c r="AL14" s="90"/>
      <c r="AM14" s="90"/>
      <c r="AN14" s="90"/>
      <c r="AO14" s="90"/>
      <c r="AP14" s="50"/>
      <c r="AQ14" s="90"/>
      <c r="AR14" s="90"/>
      <c r="AS14" s="90"/>
      <c r="AT14" s="90"/>
      <c r="AU14" s="50"/>
      <c r="AV14" s="92"/>
      <c r="AW14" s="90"/>
      <c r="AX14" s="49"/>
      <c r="AY14" s="49"/>
      <c r="AZ14" s="53"/>
      <c r="BA14" s="95"/>
      <c r="BB14" s="96"/>
      <c r="BC14" s="56"/>
      <c r="BD14" s="97"/>
      <c r="BE14" s="97"/>
      <c r="BF14" s="97"/>
      <c r="BG14" s="97"/>
      <c r="BH14" s="56"/>
      <c r="BI14" s="97"/>
      <c r="BJ14" s="97"/>
      <c r="BK14" s="97"/>
      <c r="BL14" s="56"/>
      <c r="BM14" s="97"/>
      <c r="BN14" s="97"/>
      <c r="BO14" s="97"/>
      <c r="BP14" s="97"/>
      <c r="BQ14" s="56"/>
      <c r="BR14" s="97"/>
      <c r="BS14" s="97"/>
      <c r="BT14" s="97"/>
      <c r="BU14" s="58"/>
      <c r="BV14" s="58"/>
      <c r="BW14" s="58"/>
      <c r="BX14" s="58"/>
      <c r="BY14" s="58"/>
      <c r="BZ14" s="58"/>
      <c r="CA14" s="58"/>
      <c r="CB14" s="58"/>
      <c r="CC14" s="56"/>
      <c r="CD14" s="97"/>
      <c r="CE14" s="97"/>
      <c r="CF14" s="97"/>
      <c r="CG14" s="97"/>
      <c r="CH14" s="56"/>
      <c r="CI14" s="97"/>
      <c r="CJ14" s="97"/>
      <c r="CK14" s="97"/>
      <c r="CL14" s="58"/>
      <c r="CM14" s="58"/>
      <c r="CN14" s="58"/>
      <c r="CO14" s="58"/>
      <c r="CP14" s="58"/>
      <c r="CQ14" s="58"/>
      <c r="CR14" s="58"/>
      <c r="CS14" s="58"/>
      <c r="CT14" s="102"/>
      <c r="CU14" s="60">
        <f>IF(AND(COUNT(J14:M14)&gt;0,OR(ISBLANK(I14),I14&lt;&gt;DK14)),"S","")</f>
      </c>
      <c r="CV14" s="61">
        <f>IF(CX14="x",CW14,"")</f>
        <v>7</v>
      </c>
      <c r="CW14" s="99">
        <v>7</v>
      </c>
      <c r="CX14" s="100" t="s">
        <v>104</v>
      </c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 s="101"/>
      <c r="DN14" s="22" t="s">
        <v>214</v>
      </c>
    </row>
    <row r="15" spans="1:118" s="20" customFormat="1" ht="15.75" customHeight="1">
      <c r="A15" s="85">
        <f>+A14+1</f>
        <v>10</v>
      </c>
      <c r="C15" s="19"/>
      <c r="D15" s="19"/>
      <c r="E15" s="40"/>
      <c r="F15" s="86"/>
      <c r="G15" s="87"/>
      <c r="H15" s="88"/>
      <c r="I15" s="89"/>
      <c r="J15" s="47"/>
      <c r="K15" s="47"/>
      <c r="L15" s="47"/>
      <c r="M15" s="47"/>
      <c r="N15" s="50"/>
      <c r="O15" s="90"/>
      <c r="P15" s="90"/>
      <c r="Q15" s="90"/>
      <c r="R15" s="91"/>
      <c r="S15" s="50"/>
      <c r="T15" s="92"/>
      <c r="U15" s="90"/>
      <c r="V15" s="49"/>
      <c r="W15" s="91"/>
      <c r="X15" s="91"/>
      <c r="Y15" s="91"/>
      <c r="Z15" s="91"/>
      <c r="AA15" s="50"/>
      <c r="AB15" s="93"/>
      <c r="AC15" s="93"/>
      <c r="AD15" s="93"/>
      <c r="AE15" s="94"/>
      <c r="AF15" s="50"/>
      <c r="AG15" s="92"/>
      <c r="AH15" s="90"/>
      <c r="AI15" s="49"/>
      <c r="AJ15" s="49"/>
      <c r="AK15" s="51"/>
      <c r="AL15" s="90"/>
      <c r="AM15" s="90"/>
      <c r="AN15" s="90"/>
      <c r="AO15" s="90"/>
      <c r="AP15" s="50"/>
      <c r="AQ15" s="90"/>
      <c r="AR15" s="90"/>
      <c r="AS15" s="90"/>
      <c r="AT15" s="90"/>
      <c r="AU15" s="50"/>
      <c r="AV15" s="92"/>
      <c r="AW15" s="90"/>
      <c r="AX15" s="49"/>
      <c r="AY15" s="49"/>
      <c r="AZ15" s="53"/>
      <c r="BA15" s="95"/>
      <c r="BB15" s="96"/>
      <c r="BC15" s="56"/>
      <c r="BD15" s="97"/>
      <c r="BE15" s="97"/>
      <c r="BF15" s="97"/>
      <c r="BG15" s="97"/>
      <c r="BH15" s="56"/>
      <c r="BI15" s="97"/>
      <c r="BJ15" s="97"/>
      <c r="BK15" s="97"/>
      <c r="BL15" s="56"/>
      <c r="BM15" s="97"/>
      <c r="BN15" s="97"/>
      <c r="BO15" s="97"/>
      <c r="BP15" s="97"/>
      <c r="BQ15" s="56"/>
      <c r="BR15" s="97"/>
      <c r="BS15" s="97"/>
      <c r="BT15" s="97"/>
      <c r="BU15" s="58"/>
      <c r="BV15" s="58"/>
      <c r="BW15" s="58"/>
      <c r="BX15" s="58"/>
      <c r="BY15" s="58"/>
      <c r="BZ15" s="58"/>
      <c r="CA15" s="58"/>
      <c r="CB15" s="58"/>
      <c r="CC15" s="56"/>
      <c r="CD15" s="97"/>
      <c r="CE15" s="97"/>
      <c r="CF15" s="97"/>
      <c r="CG15" s="97"/>
      <c r="CH15" s="56"/>
      <c r="CI15" s="97"/>
      <c r="CJ15" s="97"/>
      <c r="CK15" s="97"/>
      <c r="CL15" s="58"/>
      <c r="CM15" s="58"/>
      <c r="CN15" s="58"/>
      <c r="CO15" s="58"/>
      <c r="CP15" s="58"/>
      <c r="CQ15" s="58"/>
      <c r="CR15" s="58"/>
      <c r="CS15" s="58"/>
      <c r="CT15" s="59"/>
      <c r="CU15" s="60">
        <f>IF(AND(COUNT(J15:M15)&gt;0,OR(ISBLANK(I15),I15&lt;&gt;DK15)),"S","")</f>
      </c>
      <c r="CV15" s="61">
        <f>IF(CX15="x",CW15,"")</f>
        <v>11</v>
      </c>
      <c r="CW15" s="99">
        <v>11</v>
      </c>
      <c r="CX15" s="100" t="s">
        <v>104</v>
      </c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 s="101"/>
      <c r="DN15" s="22" t="s">
        <v>214</v>
      </c>
    </row>
    <row r="16" spans="1:118" s="20" customFormat="1" ht="15.75" customHeight="1">
      <c r="A16" s="85">
        <f>+A15+1</f>
        <v>11</v>
      </c>
      <c r="C16" s="19"/>
      <c r="D16" s="19"/>
      <c r="E16" s="40"/>
      <c r="F16" s="86"/>
      <c r="G16" s="87"/>
      <c r="H16" s="88"/>
      <c r="I16" s="89"/>
      <c r="J16" s="47"/>
      <c r="K16" s="47"/>
      <c r="L16" s="47"/>
      <c r="M16" s="47"/>
      <c r="N16" s="50"/>
      <c r="O16" s="90"/>
      <c r="P16" s="90"/>
      <c r="Q16" s="90"/>
      <c r="R16" s="91"/>
      <c r="S16" s="50"/>
      <c r="T16" s="92"/>
      <c r="U16" s="90"/>
      <c r="V16" s="49"/>
      <c r="W16" s="91"/>
      <c r="X16" s="91"/>
      <c r="Y16" s="91"/>
      <c r="Z16" s="91"/>
      <c r="AA16" s="50"/>
      <c r="AB16" s="93"/>
      <c r="AC16" s="93"/>
      <c r="AD16" s="93"/>
      <c r="AE16" s="94"/>
      <c r="AF16" s="50"/>
      <c r="AG16" s="92"/>
      <c r="AH16" s="90"/>
      <c r="AI16" s="49"/>
      <c r="AJ16" s="49"/>
      <c r="AK16" s="51"/>
      <c r="AL16" s="90"/>
      <c r="AM16" s="90"/>
      <c r="AN16" s="90"/>
      <c r="AO16" s="90"/>
      <c r="AP16" s="50"/>
      <c r="AQ16" s="90"/>
      <c r="AR16" s="90"/>
      <c r="AS16" s="90"/>
      <c r="AT16" s="90"/>
      <c r="AU16" s="50"/>
      <c r="AV16" s="92"/>
      <c r="AW16" s="90"/>
      <c r="AX16" s="49"/>
      <c r="AY16" s="49"/>
      <c r="AZ16" s="53"/>
      <c r="BA16" s="95"/>
      <c r="BB16" s="96"/>
      <c r="BC16" s="56"/>
      <c r="BD16" s="97"/>
      <c r="BE16" s="97"/>
      <c r="BF16" s="97"/>
      <c r="BG16" s="97"/>
      <c r="BH16" s="56"/>
      <c r="BI16" s="97"/>
      <c r="BJ16" s="97"/>
      <c r="BK16" s="97"/>
      <c r="BL16" s="56"/>
      <c r="BM16" s="97"/>
      <c r="BN16" s="97"/>
      <c r="BO16" s="97"/>
      <c r="BP16" s="97"/>
      <c r="BQ16" s="56"/>
      <c r="BR16" s="97"/>
      <c r="BS16" s="97"/>
      <c r="BT16" s="97"/>
      <c r="BU16" s="58"/>
      <c r="BV16" s="58"/>
      <c r="BW16" s="58"/>
      <c r="BX16" s="58"/>
      <c r="BY16" s="58"/>
      <c r="BZ16" s="58"/>
      <c r="CA16" s="58"/>
      <c r="CB16" s="58"/>
      <c r="CC16" s="56"/>
      <c r="CD16" s="97"/>
      <c r="CE16" s="97"/>
      <c r="CF16" s="97"/>
      <c r="CG16" s="97"/>
      <c r="CH16" s="56"/>
      <c r="CI16" s="97"/>
      <c r="CJ16" s="97"/>
      <c r="CK16" s="97"/>
      <c r="CL16" s="58"/>
      <c r="CM16" s="58"/>
      <c r="CN16" s="58"/>
      <c r="CO16" s="58"/>
      <c r="CP16" s="58"/>
      <c r="CQ16" s="58"/>
      <c r="CR16" s="58"/>
      <c r="CS16" s="58"/>
      <c r="CT16" s="102"/>
      <c r="CU16" s="60">
        <f>IF(AND(COUNT(J16:M16)&gt;0,OR(ISBLANK(I16),I16&lt;&gt;DK16)),"S","")</f>
      </c>
      <c r="CV16" s="61">
        <f>IF(CX16="x",CW16,"")</f>
        <v>6</v>
      </c>
      <c r="CW16" s="99">
        <v>6</v>
      </c>
      <c r="CX16" s="100" t="s">
        <v>104</v>
      </c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 s="101"/>
      <c r="DN16" s="22" t="s">
        <v>214</v>
      </c>
    </row>
    <row r="17" spans="1:118" s="20" customFormat="1" ht="15.75" customHeight="1">
      <c r="A17" s="85">
        <f>+A16+1</f>
        <v>12</v>
      </c>
      <c r="C17" s="19"/>
      <c r="D17" s="19"/>
      <c r="E17" s="40"/>
      <c r="F17" s="86"/>
      <c r="G17" s="87"/>
      <c r="H17" s="88"/>
      <c r="I17" s="89"/>
      <c r="J17" s="47"/>
      <c r="K17" s="47"/>
      <c r="L17" s="47"/>
      <c r="M17" s="47"/>
      <c r="N17" s="50"/>
      <c r="O17" s="90"/>
      <c r="P17" s="90"/>
      <c r="Q17" s="90"/>
      <c r="R17" s="91"/>
      <c r="S17" s="50"/>
      <c r="T17" s="92"/>
      <c r="U17" s="90"/>
      <c r="V17" s="49"/>
      <c r="W17" s="91"/>
      <c r="X17" s="91"/>
      <c r="Y17" s="91"/>
      <c r="Z17" s="91"/>
      <c r="AA17" s="50"/>
      <c r="AB17" s="93"/>
      <c r="AC17" s="93"/>
      <c r="AD17" s="93"/>
      <c r="AE17" s="94"/>
      <c r="AF17" s="50"/>
      <c r="AG17" s="92"/>
      <c r="AH17" s="90"/>
      <c r="AI17" s="49"/>
      <c r="AJ17" s="49"/>
      <c r="AK17" s="51"/>
      <c r="AL17" s="90"/>
      <c r="AM17" s="90"/>
      <c r="AN17" s="90"/>
      <c r="AO17" s="90"/>
      <c r="AP17" s="50"/>
      <c r="AQ17" s="90"/>
      <c r="AR17" s="90"/>
      <c r="AS17" s="90"/>
      <c r="AT17" s="90"/>
      <c r="AU17" s="50"/>
      <c r="AV17" s="92"/>
      <c r="AW17" s="90"/>
      <c r="AX17" s="49"/>
      <c r="AY17" s="49"/>
      <c r="AZ17" s="53"/>
      <c r="BA17" s="95"/>
      <c r="BB17" s="96"/>
      <c r="BC17" s="56"/>
      <c r="BD17" s="97"/>
      <c r="BE17" s="97"/>
      <c r="BF17" s="97"/>
      <c r="BG17" s="97"/>
      <c r="BH17" s="56"/>
      <c r="BI17" s="97"/>
      <c r="BJ17" s="97"/>
      <c r="BK17" s="97"/>
      <c r="BL17" s="56"/>
      <c r="BM17" s="97"/>
      <c r="BN17" s="97"/>
      <c r="BO17" s="97"/>
      <c r="BP17" s="97"/>
      <c r="BQ17" s="56"/>
      <c r="BR17" s="97"/>
      <c r="BS17" s="97"/>
      <c r="BT17" s="97"/>
      <c r="BU17" s="58"/>
      <c r="BV17" s="58"/>
      <c r="BW17" s="58"/>
      <c r="BX17" s="58"/>
      <c r="BY17" s="58"/>
      <c r="BZ17" s="58"/>
      <c r="CA17" s="58"/>
      <c r="CB17" s="58"/>
      <c r="CC17" s="56"/>
      <c r="CD17" s="97"/>
      <c r="CE17" s="97"/>
      <c r="CF17" s="97"/>
      <c r="CG17" s="97"/>
      <c r="CH17" s="56"/>
      <c r="CI17" s="97"/>
      <c r="CJ17" s="97"/>
      <c r="CK17" s="97"/>
      <c r="CL17" s="58"/>
      <c r="CM17" s="58"/>
      <c r="CN17" s="58"/>
      <c r="CO17" s="58"/>
      <c r="CP17" s="58"/>
      <c r="CQ17" s="58"/>
      <c r="CR17" s="58"/>
      <c r="CS17" s="58"/>
      <c r="CT17" s="102"/>
      <c r="CU17" s="60">
        <f>IF(AND(COUNT(J17:M17)&gt;0,OR(ISBLANK(I17),I17&lt;&gt;DK17)),"S","")</f>
      </c>
      <c r="CV17" s="61">
        <f>IF(CX17="x",CW17,"")</f>
        <v>3</v>
      </c>
      <c r="CW17" s="99">
        <v>3</v>
      </c>
      <c r="CX17" s="100" t="s">
        <v>104</v>
      </c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 s="101"/>
      <c r="DN17" s="22" t="s">
        <v>214</v>
      </c>
    </row>
    <row r="18" spans="1:118" s="20" customFormat="1" ht="15.75" customHeight="1">
      <c r="A18" s="85">
        <f>+A17+1</f>
        <v>13</v>
      </c>
      <c r="C18" s="19"/>
      <c r="D18" s="19"/>
      <c r="E18" s="40"/>
      <c r="F18" s="86"/>
      <c r="G18" s="87"/>
      <c r="H18" s="88"/>
      <c r="I18" s="89"/>
      <c r="J18" s="47"/>
      <c r="K18" s="47"/>
      <c r="L18" s="47"/>
      <c r="M18" s="47"/>
      <c r="N18" s="50"/>
      <c r="O18" s="90"/>
      <c r="P18" s="90"/>
      <c r="Q18" s="90"/>
      <c r="R18" s="91"/>
      <c r="S18" s="50"/>
      <c r="T18" s="92"/>
      <c r="U18" s="90"/>
      <c r="V18" s="49"/>
      <c r="W18" s="91"/>
      <c r="X18" s="91"/>
      <c r="Y18" s="91"/>
      <c r="Z18" s="91"/>
      <c r="AA18" s="50"/>
      <c r="AB18" s="93"/>
      <c r="AC18" s="93"/>
      <c r="AD18" s="93"/>
      <c r="AE18" s="94"/>
      <c r="AF18" s="50"/>
      <c r="AG18" s="92"/>
      <c r="AH18" s="90"/>
      <c r="AI18" s="49"/>
      <c r="AJ18" s="49"/>
      <c r="AK18" s="51"/>
      <c r="AL18" s="90"/>
      <c r="AM18" s="90"/>
      <c r="AN18" s="90"/>
      <c r="AO18" s="90"/>
      <c r="AP18" s="50"/>
      <c r="AQ18" s="90"/>
      <c r="AR18" s="90"/>
      <c r="AS18" s="90"/>
      <c r="AT18" s="90"/>
      <c r="AU18" s="50"/>
      <c r="AV18" s="92"/>
      <c r="AW18" s="90"/>
      <c r="AX18" s="49"/>
      <c r="AY18" s="49"/>
      <c r="AZ18" s="53"/>
      <c r="BA18" s="95"/>
      <c r="BB18" s="96"/>
      <c r="BC18" s="56"/>
      <c r="BD18" s="97"/>
      <c r="BE18" s="97"/>
      <c r="BF18" s="97"/>
      <c r="BG18" s="97"/>
      <c r="BH18" s="56"/>
      <c r="BI18" s="97"/>
      <c r="BJ18" s="97"/>
      <c r="BK18" s="97"/>
      <c r="BL18" s="56"/>
      <c r="BM18" s="97"/>
      <c r="BN18" s="97"/>
      <c r="BO18" s="97"/>
      <c r="BP18" s="97"/>
      <c r="BQ18" s="56"/>
      <c r="BR18" s="97"/>
      <c r="BS18" s="97"/>
      <c r="BT18" s="97"/>
      <c r="BU18" s="58"/>
      <c r="BV18" s="58"/>
      <c r="BW18" s="58"/>
      <c r="BX18" s="58"/>
      <c r="BY18" s="58"/>
      <c r="BZ18" s="58"/>
      <c r="CA18" s="58"/>
      <c r="CB18" s="58"/>
      <c r="CC18" s="56"/>
      <c r="CD18" s="97"/>
      <c r="CE18" s="97"/>
      <c r="CF18" s="97"/>
      <c r="CG18" s="97"/>
      <c r="CH18" s="56"/>
      <c r="CI18" s="97"/>
      <c r="CJ18" s="97"/>
      <c r="CK18" s="97"/>
      <c r="CL18" s="58"/>
      <c r="CM18" s="58"/>
      <c r="CN18" s="58"/>
      <c r="CO18" s="58"/>
      <c r="CP18" s="58"/>
      <c r="CQ18" s="58"/>
      <c r="CR18" s="58"/>
      <c r="CS18" s="58"/>
      <c r="CT18" s="102"/>
      <c r="CU18" s="60">
        <f>IF(AND(COUNT(J18:M18)&gt;0,OR(ISBLANK(I18),I18&lt;&gt;DK18)),"S","")</f>
      </c>
      <c r="CV18" s="61">
        <f>IF(CX18="x",CW18,"")</f>
        <v>1</v>
      </c>
      <c r="CW18" s="99">
        <v>1</v>
      </c>
      <c r="CX18" s="100" t="s">
        <v>104</v>
      </c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 s="101"/>
      <c r="DN18" s="22" t="s">
        <v>214</v>
      </c>
    </row>
    <row r="19" spans="1:118" s="20" customFormat="1" ht="15.75" customHeight="1">
      <c r="A19" s="85">
        <f>+A18+1</f>
        <v>14</v>
      </c>
      <c r="C19" s="19"/>
      <c r="D19" s="19"/>
      <c r="E19" s="40"/>
      <c r="F19" s="86"/>
      <c r="G19" s="87"/>
      <c r="H19" s="88"/>
      <c r="I19" s="89"/>
      <c r="J19" s="47"/>
      <c r="K19" s="47"/>
      <c r="L19" s="47"/>
      <c r="M19" s="47"/>
      <c r="N19" s="50"/>
      <c r="O19" s="90"/>
      <c r="P19" s="90"/>
      <c r="Q19" s="90"/>
      <c r="R19" s="91"/>
      <c r="S19" s="50"/>
      <c r="T19" s="92"/>
      <c r="U19" s="90"/>
      <c r="V19" s="49"/>
      <c r="W19" s="91"/>
      <c r="X19" s="91"/>
      <c r="Y19" s="91"/>
      <c r="Z19" s="91"/>
      <c r="AA19" s="50"/>
      <c r="AB19" s="93"/>
      <c r="AC19" s="93"/>
      <c r="AD19" s="93"/>
      <c r="AE19" s="94"/>
      <c r="AF19" s="50"/>
      <c r="AG19" s="92"/>
      <c r="AH19" s="90"/>
      <c r="AI19" s="49"/>
      <c r="AJ19" s="49"/>
      <c r="AK19" s="51"/>
      <c r="AL19" s="90"/>
      <c r="AM19" s="90"/>
      <c r="AN19" s="90"/>
      <c r="AO19" s="90"/>
      <c r="AP19" s="50"/>
      <c r="AQ19" s="90"/>
      <c r="AR19" s="90"/>
      <c r="AS19" s="90"/>
      <c r="AT19" s="90"/>
      <c r="AU19" s="50"/>
      <c r="AV19" s="92"/>
      <c r="AW19" s="90"/>
      <c r="AX19" s="49"/>
      <c r="AY19" s="49"/>
      <c r="AZ19" s="53"/>
      <c r="BA19" s="95"/>
      <c r="BB19" s="96"/>
      <c r="BC19" s="56"/>
      <c r="BD19" s="97"/>
      <c r="BE19" s="97"/>
      <c r="BF19" s="97"/>
      <c r="BG19" s="97"/>
      <c r="BH19" s="56"/>
      <c r="BI19" s="97"/>
      <c r="BJ19" s="97"/>
      <c r="BK19" s="97"/>
      <c r="BL19" s="56"/>
      <c r="BM19" s="97"/>
      <c r="BN19" s="97"/>
      <c r="BO19" s="97"/>
      <c r="BP19" s="97"/>
      <c r="BQ19" s="56"/>
      <c r="BR19" s="97"/>
      <c r="BS19" s="97"/>
      <c r="BT19" s="97"/>
      <c r="BU19" s="58"/>
      <c r="BV19" s="58"/>
      <c r="BW19" s="58"/>
      <c r="BX19" s="58"/>
      <c r="BY19" s="58"/>
      <c r="BZ19" s="58"/>
      <c r="CA19" s="58"/>
      <c r="CB19" s="58"/>
      <c r="CC19" s="56"/>
      <c r="CD19" s="97"/>
      <c r="CE19" s="97"/>
      <c r="CF19" s="97"/>
      <c r="CG19" s="97"/>
      <c r="CH19" s="56"/>
      <c r="CI19" s="97"/>
      <c r="CJ19" s="97"/>
      <c r="CK19" s="97"/>
      <c r="CL19" s="58"/>
      <c r="CM19" s="58"/>
      <c r="CN19" s="58"/>
      <c r="CO19" s="58"/>
      <c r="CP19" s="58"/>
      <c r="CQ19" s="58"/>
      <c r="CR19" s="58"/>
      <c r="CS19" s="58"/>
      <c r="CT19" s="102"/>
      <c r="CU19" s="60">
        <f>IF(AND(COUNT(J19:M19)&gt;0,OR(ISBLANK(I19),I19&lt;&gt;DK19)),"S","")</f>
      </c>
      <c r="CV19" s="61">
        <f>IF(CX19="x",CW19,"")</f>
        <v>2</v>
      </c>
      <c r="CW19" s="99">
        <v>2</v>
      </c>
      <c r="CX19" s="100" t="s">
        <v>104</v>
      </c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 s="101"/>
      <c r="DN19" s="22" t="s">
        <v>214</v>
      </c>
    </row>
    <row r="20" spans="1:118" s="20" customFormat="1" ht="15.75" customHeight="1">
      <c r="A20" s="85">
        <f>+A19+1</f>
        <v>15</v>
      </c>
      <c r="C20" s="19"/>
      <c r="D20" s="19"/>
      <c r="E20" s="40"/>
      <c r="F20" s="86"/>
      <c r="G20" s="87"/>
      <c r="H20" s="88"/>
      <c r="I20" s="89"/>
      <c r="J20" s="47"/>
      <c r="K20" s="47"/>
      <c r="L20" s="47"/>
      <c r="M20" s="47"/>
      <c r="N20" s="50"/>
      <c r="O20" s="90"/>
      <c r="P20" s="90"/>
      <c r="Q20" s="90"/>
      <c r="R20" s="91"/>
      <c r="S20" s="50"/>
      <c r="T20" s="92"/>
      <c r="U20" s="90"/>
      <c r="V20" s="49"/>
      <c r="W20" s="91"/>
      <c r="X20" s="91"/>
      <c r="Y20" s="91"/>
      <c r="Z20" s="91"/>
      <c r="AA20" s="50"/>
      <c r="AB20" s="93"/>
      <c r="AC20" s="93"/>
      <c r="AD20" s="93"/>
      <c r="AE20" s="94"/>
      <c r="AF20" s="50"/>
      <c r="AG20" s="92"/>
      <c r="AH20" s="90"/>
      <c r="AI20" s="49"/>
      <c r="AJ20" s="49"/>
      <c r="AK20" s="51"/>
      <c r="AL20" s="90"/>
      <c r="AM20" s="90"/>
      <c r="AN20" s="90"/>
      <c r="AO20" s="90"/>
      <c r="AP20" s="50"/>
      <c r="AQ20" s="90"/>
      <c r="AR20" s="90"/>
      <c r="AS20" s="90"/>
      <c r="AT20" s="90"/>
      <c r="AU20" s="50"/>
      <c r="AV20" s="92"/>
      <c r="AW20" s="90"/>
      <c r="AX20" s="49"/>
      <c r="AY20" s="49"/>
      <c r="AZ20" s="53"/>
      <c r="BA20" s="95"/>
      <c r="BB20" s="96"/>
      <c r="BC20" s="56"/>
      <c r="BD20" s="97"/>
      <c r="BE20" s="97"/>
      <c r="BF20" s="97"/>
      <c r="BG20" s="97"/>
      <c r="BH20" s="56"/>
      <c r="BI20" s="97"/>
      <c r="BJ20" s="97"/>
      <c r="BK20" s="97"/>
      <c r="BL20" s="56"/>
      <c r="BM20" s="97"/>
      <c r="BN20" s="97"/>
      <c r="BO20" s="97"/>
      <c r="BP20" s="97"/>
      <c r="BQ20" s="56"/>
      <c r="BR20" s="97"/>
      <c r="BS20" s="97"/>
      <c r="BT20" s="97"/>
      <c r="BU20" s="58"/>
      <c r="BV20" s="58"/>
      <c r="BW20" s="58"/>
      <c r="BX20" s="58"/>
      <c r="BY20" s="58"/>
      <c r="BZ20" s="58"/>
      <c r="CA20" s="58"/>
      <c r="CB20" s="58"/>
      <c r="CC20" s="56"/>
      <c r="CD20" s="97"/>
      <c r="CE20" s="97"/>
      <c r="CF20" s="97"/>
      <c r="CG20" s="97"/>
      <c r="CH20" s="56"/>
      <c r="CI20" s="97"/>
      <c r="CJ20" s="97"/>
      <c r="CK20" s="97"/>
      <c r="CL20" s="58"/>
      <c r="CM20" s="58"/>
      <c r="CN20" s="58"/>
      <c r="CO20" s="58"/>
      <c r="CP20" s="58"/>
      <c r="CQ20" s="58"/>
      <c r="CR20" s="58"/>
      <c r="CS20" s="58"/>
      <c r="CT20" s="102"/>
      <c r="CU20" s="60">
        <f>IF(AND(COUNT(J20:M20)&gt;0,OR(ISBLANK(I20),I20&lt;&gt;DK20)),"S","")</f>
      </c>
      <c r="CV20" s="61">
        <f>IF(CX20="x",CW20,"")</f>
        <v>4</v>
      </c>
      <c r="CW20" s="99">
        <v>4</v>
      </c>
      <c r="CX20" s="100" t="s">
        <v>104</v>
      </c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 s="101"/>
      <c r="DN20" s="22" t="s">
        <v>214</v>
      </c>
    </row>
    <row r="21" spans="1:118" s="20" customFormat="1" ht="15.75" customHeight="1">
      <c r="A21" s="85">
        <f>+A20+1</f>
        <v>16</v>
      </c>
      <c r="C21" s="19"/>
      <c r="D21" s="19"/>
      <c r="E21" s="40"/>
      <c r="F21" s="86"/>
      <c r="G21" s="87"/>
      <c r="H21" s="88"/>
      <c r="I21" s="89"/>
      <c r="J21" s="47"/>
      <c r="K21" s="47"/>
      <c r="L21" s="47"/>
      <c r="M21" s="47"/>
      <c r="N21" s="50"/>
      <c r="O21" s="90"/>
      <c r="P21" s="90"/>
      <c r="Q21" s="90"/>
      <c r="R21" s="91"/>
      <c r="S21" s="50"/>
      <c r="T21" s="92"/>
      <c r="U21" s="90"/>
      <c r="V21" s="49"/>
      <c r="W21" s="91"/>
      <c r="X21" s="91"/>
      <c r="Y21" s="91"/>
      <c r="Z21" s="91"/>
      <c r="AA21" s="50"/>
      <c r="AB21" s="93"/>
      <c r="AC21" s="93"/>
      <c r="AD21" s="93"/>
      <c r="AE21" s="94"/>
      <c r="AF21" s="50"/>
      <c r="AG21" s="92"/>
      <c r="AH21" s="90"/>
      <c r="AI21" s="49"/>
      <c r="AJ21" s="49"/>
      <c r="AK21" s="51"/>
      <c r="AL21" s="90"/>
      <c r="AM21" s="90"/>
      <c r="AN21" s="90"/>
      <c r="AO21" s="90"/>
      <c r="AP21" s="50"/>
      <c r="AQ21" s="90"/>
      <c r="AR21" s="90"/>
      <c r="AS21" s="90"/>
      <c r="AT21" s="90"/>
      <c r="AU21" s="50"/>
      <c r="AV21" s="92"/>
      <c r="AW21" s="90"/>
      <c r="AX21" s="49"/>
      <c r="AY21" s="49"/>
      <c r="AZ21" s="53"/>
      <c r="BA21" s="95"/>
      <c r="BB21" s="96"/>
      <c r="BC21" s="56"/>
      <c r="BD21" s="97"/>
      <c r="BE21" s="97"/>
      <c r="BF21" s="97"/>
      <c r="BG21" s="97"/>
      <c r="BH21" s="56"/>
      <c r="BI21" s="97"/>
      <c r="BJ21" s="97"/>
      <c r="BK21" s="97"/>
      <c r="BL21" s="56"/>
      <c r="BM21" s="97"/>
      <c r="BN21" s="97"/>
      <c r="BO21" s="97"/>
      <c r="BP21" s="97"/>
      <c r="BQ21" s="56"/>
      <c r="BR21" s="97"/>
      <c r="BS21" s="97"/>
      <c r="BT21" s="97"/>
      <c r="BU21" s="58"/>
      <c r="BV21" s="58"/>
      <c r="BW21" s="58"/>
      <c r="BX21" s="58"/>
      <c r="BY21" s="58"/>
      <c r="BZ21" s="58"/>
      <c r="CA21" s="58"/>
      <c r="CB21" s="58"/>
      <c r="CC21" s="56"/>
      <c r="CD21" s="97"/>
      <c r="CE21" s="97"/>
      <c r="CF21" s="97"/>
      <c r="CG21" s="97"/>
      <c r="CH21" s="56"/>
      <c r="CI21" s="97"/>
      <c r="CJ21" s="97"/>
      <c r="CK21" s="97"/>
      <c r="CL21" s="58"/>
      <c r="CM21" s="58"/>
      <c r="CN21" s="58"/>
      <c r="CO21" s="58"/>
      <c r="CP21" s="58"/>
      <c r="CQ21" s="58"/>
      <c r="CR21" s="58"/>
      <c r="CS21" s="58"/>
      <c r="CT21" s="59"/>
      <c r="CU21" s="60">
        <f>IF(AND(COUNT(J21:M21)&gt;0,OR(ISBLANK(I21),I21&lt;&gt;DK21)),"S","")</f>
      </c>
      <c r="CV21" s="61">
        <f>IF(CX21="x",CW21,"")</f>
        <v>15</v>
      </c>
      <c r="CW21" s="99">
        <v>15</v>
      </c>
      <c r="CX21" s="100" t="s">
        <v>104</v>
      </c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 s="101"/>
      <c r="DN21" s="22" t="s">
        <v>214</v>
      </c>
    </row>
    <row r="22" spans="1:116" s="9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</row>
    <row r="23" spans="1:118" ht="15.75" customHeight="1">
      <c r="A23" s="10" t="s">
        <v>217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2"/>
      <c r="AZ23" s="13"/>
      <c r="BA23" s="13"/>
      <c r="BB23" s="13"/>
      <c r="BC23" s="80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5"/>
      <c r="CU23" s="15"/>
      <c r="CV23" s="13" t="s">
        <v>178</v>
      </c>
      <c r="CW23" s="13"/>
      <c r="CX23" s="1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 s="17"/>
      <c r="DN23" s="17"/>
    </row>
    <row r="24" spans="1:118" ht="1.5" customHeight="1">
      <c r="A24" s="18"/>
      <c r="C24" s="19"/>
      <c r="D24" s="19"/>
      <c r="E24" s="19"/>
      <c r="AZ24" s="21"/>
      <c r="BA24" s="21"/>
      <c r="BB24" s="22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23"/>
      <c r="CU24" s="24"/>
      <c r="CV24" s="25"/>
      <c r="CW24" s="24"/>
      <c r="CX24" s="26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 s="27"/>
      <c r="DN24" s="81"/>
    </row>
    <row r="25" spans="1:118" s="84" customFormat="1" ht="12.75" customHeight="1">
      <c r="A25" s="28" t="s">
        <v>14</v>
      </c>
      <c r="B25" s="28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1"/>
      <c r="BA25" s="31"/>
      <c r="BB25" s="3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34"/>
      <c r="CU25" s="35" t="s">
        <v>22</v>
      </c>
      <c r="CV25" s="34" t="s">
        <v>90</v>
      </c>
      <c r="CW25" s="35" t="s">
        <v>92</v>
      </c>
      <c r="CX25" s="36" t="s">
        <v>93</v>
      </c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 s="35" t="s">
        <v>213</v>
      </c>
      <c r="DN25" s="83" t="s">
        <v>214</v>
      </c>
    </row>
    <row r="26" spans="1:118" s="20" customFormat="1" ht="15.75" customHeight="1">
      <c r="A26" s="85">
        <v>1</v>
      </c>
      <c r="C26" s="19"/>
      <c r="D26" s="19"/>
      <c r="E26" s="40"/>
      <c r="F26" s="86"/>
      <c r="G26" s="87"/>
      <c r="H26" s="88"/>
      <c r="I26" s="103"/>
      <c r="J26" s="47"/>
      <c r="K26" s="47"/>
      <c r="L26" s="47"/>
      <c r="M26" s="47"/>
      <c r="N26" s="50"/>
      <c r="O26" s="90"/>
      <c r="P26" s="90"/>
      <c r="Q26" s="90"/>
      <c r="R26" s="91"/>
      <c r="S26" s="50"/>
      <c r="T26" s="92"/>
      <c r="U26" s="90"/>
      <c r="V26" s="49"/>
      <c r="W26" s="90"/>
      <c r="X26" s="90"/>
      <c r="Y26" s="90"/>
      <c r="Z26" s="90"/>
      <c r="AA26" s="50"/>
      <c r="AB26" s="93"/>
      <c r="AC26" s="93"/>
      <c r="AD26" s="93"/>
      <c r="AE26" s="93"/>
      <c r="AF26" s="50"/>
      <c r="AG26" s="92"/>
      <c r="AH26" s="90"/>
      <c r="AI26" s="49"/>
      <c r="AJ26" s="49"/>
      <c r="AK26" s="51"/>
      <c r="AL26" s="90"/>
      <c r="AM26" s="90"/>
      <c r="AN26" s="90"/>
      <c r="AO26" s="90"/>
      <c r="AP26" s="50"/>
      <c r="AQ26" s="90"/>
      <c r="AR26" s="90"/>
      <c r="AS26" s="90"/>
      <c r="AT26" s="90"/>
      <c r="AU26" s="50"/>
      <c r="AV26" s="92"/>
      <c r="AW26" s="90"/>
      <c r="AX26" s="49"/>
      <c r="AY26" s="49"/>
      <c r="AZ26" s="53"/>
      <c r="BA26" s="95"/>
      <c r="BB26" s="96"/>
      <c r="BC26" s="56"/>
      <c r="BD26" s="97"/>
      <c r="BE26" s="97"/>
      <c r="BF26" s="97"/>
      <c r="BG26" s="97"/>
      <c r="BH26" s="56"/>
      <c r="BI26" s="97"/>
      <c r="BJ26" s="97"/>
      <c r="BK26" s="97"/>
      <c r="BL26" s="56"/>
      <c r="BM26" s="97"/>
      <c r="BN26" s="97"/>
      <c r="BO26" s="97"/>
      <c r="BP26" s="97"/>
      <c r="BQ26" s="56"/>
      <c r="BR26" s="97"/>
      <c r="BS26" s="97"/>
      <c r="BT26" s="97"/>
      <c r="BU26" s="58"/>
      <c r="BV26" s="58"/>
      <c r="BW26" s="58"/>
      <c r="BX26" s="58"/>
      <c r="BY26" s="58"/>
      <c r="BZ26" s="58"/>
      <c r="CA26" s="58"/>
      <c r="CB26" s="58"/>
      <c r="CC26" s="56"/>
      <c r="CD26" s="97"/>
      <c r="CE26" s="97"/>
      <c r="CF26" s="97"/>
      <c r="CG26" s="97"/>
      <c r="CH26" s="56"/>
      <c r="CI26" s="97"/>
      <c r="CJ26" s="97"/>
      <c r="CK26" s="97"/>
      <c r="CL26" s="58"/>
      <c r="CM26" s="58"/>
      <c r="CN26" s="58"/>
      <c r="CO26" s="58"/>
      <c r="CP26" s="58"/>
      <c r="CQ26" s="58"/>
      <c r="CR26" s="58"/>
      <c r="CS26" s="58"/>
      <c r="CT26" s="98"/>
      <c r="CU26" s="60">
        <f>IF(AND(COUNT(J26:M26)&gt;0,OR(ISBLANK(I26),I26&lt;&gt;DK26)),"S","")</f>
      </c>
      <c r="CV26" s="61">
        <f>IF(CX26="x",CW26,"")</f>
        <v>3</v>
      </c>
      <c r="CW26" s="99">
        <v>3</v>
      </c>
      <c r="CX26" s="100" t="s">
        <v>104</v>
      </c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 s="101"/>
      <c r="DN26" s="22" t="s">
        <v>214</v>
      </c>
    </row>
    <row r="27" spans="1:118" s="20" customFormat="1" ht="15.75" customHeight="1">
      <c r="A27" s="85">
        <f>+A26+1</f>
        <v>2</v>
      </c>
      <c r="C27" s="19"/>
      <c r="D27" s="19"/>
      <c r="E27" s="40"/>
      <c r="F27" s="86"/>
      <c r="G27" s="87"/>
      <c r="H27" s="88"/>
      <c r="I27" s="103"/>
      <c r="J27" s="47"/>
      <c r="K27" s="47"/>
      <c r="L27" s="47"/>
      <c r="M27" s="47"/>
      <c r="N27" s="50"/>
      <c r="O27" s="90"/>
      <c r="P27" s="90"/>
      <c r="Q27" s="90"/>
      <c r="R27" s="91"/>
      <c r="S27" s="50"/>
      <c r="T27" s="92"/>
      <c r="U27" s="90"/>
      <c r="V27" s="49"/>
      <c r="W27" s="90"/>
      <c r="X27" s="90"/>
      <c r="Y27" s="90"/>
      <c r="Z27" s="90"/>
      <c r="AA27" s="50"/>
      <c r="AB27" s="93"/>
      <c r="AC27" s="93"/>
      <c r="AD27" s="93"/>
      <c r="AE27" s="93"/>
      <c r="AF27" s="50"/>
      <c r="AG27" s="92"/>
      <c r="AH27" s="90"/>
      <c r="AI27" s="49"/>
      <c r="AJ27" s="49"/>
      <c r="AK27" s="51"/>
      <c r="AL27" s="90"/>
      <c r="AM27" s="90"/>
      <c r="AN27" s="90"/>
      <c r="AO27" s="90"/>
      <c r="AP27" s="50"/>
      <c r="AQ27" s="90"/>
      <c r="AR27" s="90"/>
      <c r="AS27" s="90"/>
      <c r="AT27" s="90"/>
      <c r="AU27" s="50"/>
      <c r="AV27" s="92"/>
      <c r="AW27" s="90"/>
      <c r="AX27" s="49"/>
      <c r="AY27" s="49"/>
      <c r="AZ27" s="53"/>
      <c r="BA27" s="95"/>
      <c r="BB27" s="96"/>
      <c r="BC27" s="56"/>
      <c r="BD27" s="97"/>
      <c r="BE27" s="97"/>
      <c r="BF27" s="97"/>
      <c r="BG27" s="97"/>
      <c r="BH27" s="56"/>
      <c r="BI27" s="97"/>
      <c r="BJ27" s="97"/>
      <c r="BK27" s="97"/>
      <c r="BL27" s="56"/>
      <c r="BM27" s="97"/>
      <c r="BN27" s="97"/>
      <c r="BO27" s="97"/>
      <c r="BP27" s="97"/>
      <c r="BQ27" s="56"/>
      <c r="BR27" s="97"/>
      <c r="BS27" s="97"/>
      <c r="BT27" s="97"/>
      <c r="BU27" s="58"/>
      <c r="BV27" s="58"/>
      <c r="BW27" s="58"/>
      <c r="BX27" s="58"/>
      <c r="BY27" s="58"/>
      <c r="BZ27" s="58"/>
      <c r="CA27" s="58"/>
      <c r="CB27" s="58"/>
      <c r="CC27" s="56"/>
      <c r="CD27" s="97"/>
      <c r="CE27" s="97"/>
      <c r="CF27" s="97"/>
      <c r="CG27" s="97"/>
      <c r="CH27" s="56"/>
      <c r="CI27" s="97"/>
      <c r="CJ27" s="97"/>
      <c r="CK27" s="97"/>
      <c r="CL27" s="58"/>
      <c r="CM27" s="58"/>
      <c r="CN27" s="58"/>
      <c r="CO27" s="58"/>
      <c r="CP27" s="58"/>
      <c r="CQ27" s="58"/>
      <c r="CR27" s="58"/>
      <c r="CS27" s="58"/>
      <c r="CT27" s="102"/>
      <c r="CU27" s="60">
        <f>IF(AND(COUNT(J27:M27)&gt;0,OR(ISBLANK(I27),I27&lt;&gt;DK27)),"S","")</f>
      </c>
      <c r="CV27" s="61">
        <f>IF(CX27="x",CW27,"")</f>
        <v>4</v>
      </c>
      <c r="CW27" s="99">
        <v>4</v>
      </c>
      <c r="CX27" s="100" t="s">
        <v>104</v>
      </c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 s="101"/>
      <c r="DN27" s="22" t="s">
        <v>214</v>
      </c>
    </row>
    <row r="28" spans="1:118" s="20" customFormat="1" ht="15.75" customHeight="1">
      <c r="A28" s="85">
        <f>+A27+1</f>
        <v>3</v>
      </c>
      <c r="C28" s="19"/>
      <c r="D28" s="19"/>
      <c r="E28" s="40"/>
      <c r="F28" s="86"/>
      <c r="G28" s="87"/>
      <c r="H28" s="88"/>
      <c r="I28" s="103"/>
      <c r="J28" s="47"/>
      <c r="K28" s="47"/>
      <c r="L28" s="47"/>
      <c r="M28" s="47"/>
      <c r="N28" s="50"/>
      <c r="O28" s="90"/>
      <c r="P28" s="90"/>
      <c r="Q28" s="90"/>
      <c r="R28" s="91"/>
      <c r="S28" s="50"/>
      <c r="T28" s="92"/>
      <c r="U28" s="90"/>
      <c r="V28" s="49"/>
      <c r="W28" s="90"/>
      <c r="X28" s="90"/>
      <c r="Y28" s="90"/>
      <c r="Z28" s="90"/>
      <c r="AA28" s="50"/>
      <c r="AB28" s="93"/>
      <c r="AC28" s="93"/>
      <c r="AD28" s="93"/>
      <c r="AE28" s="93"/>
      <c r="AF28" s="50"/>
      <c r="AG28" s="92"/>
      <c r="AH28" s="90"/>
      <c r="AI28" s="49"/>
      <c r="AJ28" s="49"/>
      <c r="AK28" s="51"/>
      <c r="AL28" s="90"/>
      <c r="AM28" s="90"/>
      <c r="AN28" s="90"/>
      <c r="AO28" s="90"/>
      <c r="AP28" s="50"/>
      <c r="AQ28" s="90"/>
      <c r="AR28" s="90"/>
      <c r="AS28" s="90"/>
      <c r="AT28" s="90"/>
      <c r="AU28" s="50"/>
      <c r="AV28" s="92"/>
      <c r="AW28" s="90"/>
      <c r="AX28" s="49"/>
      <c r="AY28" s="49"/>
      <c r="AZ28" s="53"/>
      <c r="BA28" s="95"/>
      <c r="BB28" s="96"/>
      <c r="BC28" s="56"/>
      <c r="BD28" s="97"/>
      <c r="BE28" s="97"/>
      <c r="BF28" s="97"/>
      <c r="BG28" s="97"/>
      <c r="BH28" s="56"/>
      <c r="BI28" s="97"/>
      <c r="BJ28" s="97"/>
      <c r="BK28" s="97"/>
      <c r="BL28" s="56"/>
      <c r="BM28" s="97"/>
      <c r="BN28" s="97"/>
      <c r="BO28" s="97"/>
      <c r="BP28" s="97"/>
      <c r="BQ28" s="56"/>
      <c r="BR28" s="97"/>
      <c r="BS28" s="97"/>
      <c r="BT28" s="97"/>
      <c r="BU28" s="58"/>
      <c r="BV28" s="58"/>
      <c r="BW28" s="58"/>
      <c r="BX28" s="58"/>
      <c r="BY28" s="58"/>
      <c r="BZ28" s="58"/>
      <c r="CA28" s="58"/>
      <c r="CB28" s="58"/>
      <c r="CC28" s="56"/>
      <c r="CD28" s="97"/>
      <c r="CE28" s="97"/>
      <c r="CF28" s="97"/>
      <c r="CG28" s="97"/>
      <c r="CH28" s="56"/>
      <c r="CI28" s="97"/>
      <c r="CJ28" s="97"/>
      <c r="CK28" s="97"/>
      <c r="CL28" s="58"/>
      <c r="CM28" s="58"/>
      <c r="CN28" s="58"/>
      <c r="CO28" s="58"/>
      <c r="CP28" s="58"/>
      <c r="CQ28" s="58"/>
      <c r="CR28" s="58"/>
      <c r="CS28" s="58"/>
      <c r="CT28" s="102"/>
      <c r="CU28" s="60">
        <f>IF(AND(COUNT(J28:M28)&gt;0,OR(ISBLANK(I28),I28&lt;&gt;DK28)),"S","")</f>
      </c>
      <c r="CV28" s="61">
        <f>IF(CX28="x",CW28,"")</f>
        <v>1</v>
      </c>
      <c r="CW28" s="99">
        <v>1</v>
      </c>
      <c r="CX28" s="100" t="s">
        <v>104</v>
      </c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 s="101"/>
      <c r="DN28" s="22" t="s">
        <v>214</v>
      </c>
    </row>
    <row r="29" spans="1:118" s="20" customFormat="1" ht="15.75" customHeight="1">
      <c r="A29" s="85">
        <f>+A28+1</f>
        <v>4</v>
      </c>
      <c r="C29" s="19"/>
      <c r="D29" s="19"/>
      <c r="E29" s="40"/>
      <c r="F29" s="86"/>
      <c r="G29" s="87"/>
      <c r="H29" s="88"/>
      <c r="I29" s="103"/>
      <c r="J29" s="47"/>
      <c r="K29" s="47"/>
      <c r="L29" s="47"/>
      <c r="M29" s="47"/>
      <c r="N29" s="50"/>
      <c r="O29" s="90"/>
      <c r="P29" s="90"/>
      <c r="Q29" s="90"/>
      <c r="R29" s="91"/>
      <c r="S29" s="50"/>
      <c r="T29" s="92"/>
      <c r="U29" s="90"/>
      <c r="V29" s="49"/>
      <c r="W29" s="90"/>
      <c r="X29" s="90"/>
      <c r="Y29" s="90"/>
      <c r="Z29" s="90"/>
      <c r="AA29" s="50"/>
      <c r="AB29" s="93"/>
      <c r="AC29" s="93"/>
      <c r="AD29" s="93"/>
      <c r="AE29" s="93"/>
      <c r="AF29" s="50"/>
      <c r="AG29" s="92"/>
      <c r="AH29" s="90"/>
      <c r="AI29" s="49"/>
      <c r="AJ29" s="49"/>
      <c r="AK29" s="51"/>
      <c r="AL29" s="90"/>
      <c r="AM29" s="90"/>
      <c r="AN29" s="90"/>
      <c r="AO29" s="90"/>
      <c r="AP29" s="50"/>
      <c r="AQ29" s="90"/>
      <c r="AR29" s="90"/>
      <c r="AS29" s="90"/>
      <c r="AT29" s="90"/>
      <c r="AU29" s="50"/>
      <c r="AV29" s="92"/>
      <c r="AW29" s="90"/>
      <c r="AX29" s="49"/>
      <c r="AY29" s="49"/>
      <c r="AZ29" s="53"/>
      <c r="BA29" s="95"/>
      <c r="BB29" s="96"/>
      <c r="BC29" s="56"/>
      <c r="BD29" s="97"/>
      <c r="BE29" s="97"/>
      <c r="BF29" s="97"/>
      <c r="BG29" s="97"/>
      <c r="BH29" s="56"/>
      <c r="BI29" s="97"/>
      <c r="BJ29" s="97"/>
      <c r="BK29" s="97"/>
      <c r="BL29" s="56"/>
      <c r="BM29" s="97"/>
      <c r="BN29" s="97"/>
      <c r="BO29" s="97"/>
      <c r="BP29" s="97"/>
      <c r="BQ29" s="56"/>
      <c r="BR29" s="97"/>
      <c r="BS29" s="97"/>
      <c r="BT29" s="97"/>
      <c r="BU29" s="58"/>
      <c r="BV29" s="58"/>
      <c r="BW29" s="58"/>
      <c r="BX29" s="58"/>
      <c r="BY29" s="58"/>
      <c r="BZ29" s="58"/>
      <c r="CA29" s="58"/>
      <c r="CB29" s="58"/>
      <c r="CC29" s="56"/>
      <c r="CD29" s="97"/>
      <c r="CE29" s="97"/>
      <c r="CF29" s="97"/>
      <c r="CG29" s="97"/>
      <c r="CH29" s="56"/>
      <c r="CI29" s="97"/>
      <c r="CJ29" s="97"/>
      <c r="CK29" s="97"/>
      <c r="CL29" s="58"/>
      <c r="CM29" s="58"/>
      <c r="CN29" s="58"/>
      <c r="CO29" s="58"/>
      <c r="CP29" s="58"/>
      <c r="CQ29" s="58"/>
      <c r="CR29" s="58"/>
      <c r="CS29" s="58"/>
      <c r="CT29" s="102"/>
      <c r="CU29" s="60">
        <f>IF(AND(COUNT(J29:M29)&gt;0,OR(ISBLANK(I29),I29&lt;&gt;DK29)),"S","")</f>
      </c>
      <c r="CV29" s="61">
        <f>IF(CX29="x",CW29,"")</f>
        <v>2</v>
      </c>
      <c r="CW29" s="99">
        <v>2</v>
      </c>
      <c r="CX29" s="100" t="s">
        <v>104</v>
      </c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 s="101"/>
      <c r="DN29" s="22" t="s">
        <v>214</v>
      </c>
    </row>
    <row r="30" spans="103:116" ht="15.75" customHeight="1"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</row>
  </sheetData>
  <mergeCells count="8">
    <mergeCell ref="A1:AY1"/>
    <mergeCell ref="AZ3:BB3"/>
    <mergeCell ref="CT3:CU3"/>
    <mergeCell ref="CV3:CX3"/>
    <mergeCell ref="CY3:DN3"/>
    <mergeCell ref="AZ23:BB23"/>
    <mergeCell ref="CT23:CU23"/>
    <mergeCell ref="CV23:CX23"/>
  </mergeCells>
  <printOptions/>
  <pageMargins left="0.39375" right="0.39375" top="0.39375" bottom="0.5909722222222222" header="0.5118055555555556" footer="0.31527777777777777"/>
  <pageSetup fitToHeight="0" fitToWidth="1" horizontalDpi="300" verticalDpi="300" orientation="landscape" paperSize="9"/>
  <headerFooter alignWithMargins="0">
    <oddFooter>&amp;L&amp;D &amp;T&amp;R&amp;P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68"/>
  <sheetViews>
    <sheetView workbookViewId="0" topLeftCell="H1">
      <pane ySplit="1" topLeftCell="A49" activePane="bottomLeft" state="frozen"/>
      <selection pane="topLeft" activeCell="H1" sqref="H1"/>
      <selection pane="bottomLeft" activeCell="R77" sqref="R77"/>
    </sheetView>
  </sheetViews>
  <sheetFormatPr defaultColWidth="9.00390625" defaultRowHeight="12.75"/>
  <cols>
    <col min="1" max="1" width="2.875" style="0" customWidth="1"/>
    <col min="2" max="2" width="5.00390625" style="0" customWidth="1"/>
    <col min="3" max="3" width="3.875" style="0" customWidth="1"/>
    <col min="4" max="4" width="3.375" style="0" customWidth="1"/>
    <col min="5" max="5" width="7.00390625" style="0" customWidth="1"/>
    <col min="6" max="6" width="19.875" style="0" customWidth="1"/>
    <col min="7" max="7" width="3.375" style="0" customWidth="1"/>
    <col min="9" max="9" width="35.125" style="0" customWidth="1"/>
    <col min="10" max="10" width="4.75390625" style="0" customWidth="1"/>
    <col min="11" max="11" width="2.25390625" style="0" customWidth="1"/>
    <col min="12" max="12" width="2.125" style="0" customWidth="1"/>
    <col min="13" max="13" width="2.625" style="0" customWidth="1"/>
    <col min="14" max="14" width="4.875" style="0" customWidth="1"/>
    <col min="15" max="15" width="4.00390625" style="0" customWidth="1"/>
    <col min="16" max="16" width="39.875" style="0" customWidth="1"/>
    <col min="17" max="17" width="20.00390625" style="0" customWidth="1"/>
    <col min="18" max="18" width="13.125" style="0" customWidth="1"/>
    <col min="19" max="19" width="7.375" style="0" customWidth="1"/>
    <col min="20" max="20" width="5.375" style="0" customWidth="1"/>
    <col min="21" max="21" width="27.125" style="0" customWidth="1"/>
    <col min="22" max="22" width="14.75390625" style="0" customWidth="1"/>
    <col min="23" max="23" width="10.875" style="0" customWidth="1"/>
    <col min="24" max="24" width="7.375" style="0" customWidth="1"/>
    <col min="25" max="25" width="5.375" style="0" customWidth="1"/>
    <col min="26" max="26" width="24.625" style="0" customWidth="1"/>
    <col min="27" max="27" width="2.375" style="0" customWidth="1"/>
    <col min="28" max="28" width="2.125" style="0" customWidth="1"/>
    <col min="29" max="29" width="6.625" style="0" customWidth="1"/>
    <col min="30" max="30" width="5.375" style="0" customWidth="1"/>
    <col min="31" max="32" width="6.25390625" style="0" customWidth="1"/>
    <col min="33" max="34" width="5.375" style="0" customWidth="1"/>
    <col min="35" max="36" width="6.25390625" style="0" customWidth="1"/>
    <col min="37" max="38" width="5.375" style="0" customWidth="1"/>
    <col min="39" max="39" width="3.875" style="0" customWidth="1"/>
    <col min="40" max="40" width="5.375" style="0" customWidth="1"/>
    <col min="41" max="42" width="6.125" style="0" customWidth="1"/>
    <col min="43" max="43" width="5.375" style="0" customWidth="1"/>
    <col min="44" max="44" width="6.375" style="0" customWidth="1"/>
    <col min="45" max="45" width="5.75390625" style="0" customWidth="1"/>
    <col min="46" max="46" width="5.375" style="0" customWidth="1"/>
    <col min="47" max="47" width="3.125" style="0" customWidth="1"/>
    <col min="48" max="48" width="7.625" style="0" customWidth="1"/>
    <col min="49" max="49" width="4.625" style="0" customWidth="1"/>
    <col min="50" max="50" width="5.875" style="0" customWidth="1"/>
    <col min="51" max="52" width="7.125" style="0" customWidth="1"/>
    <col min="53" max="53" width="5.375" style="0" customWidth="1"/>
    <col min="54" max="54" width="6.375" style="0" customWidth="1"/>
    <col min="55" max="55" width="5.75390625" style="0" customWidth="1"/>
    <col min="56" max="56" width="5.00390625" style="0" customWidth="1"/>
    <col min="57" max="57" width="3.125" style="0" customWidth="1"/>
    <col min="58" max="58" width="7.375" style="0" customWidth="1"/>
    <col min="59" max="59" width="5.75390625" style="0" customWidth="1"/>
    <col min="60" max="61" width="7.00390625" style="0" customWidth="1"/>
    <col min="62" max="62" width="5.375" style="0" customWidth="1"/>
    <col min="63" max="63" width="6.375" style="0" customWidth="1"/>
    <col min="64" max="64" width="5.375" style="0" customWidth="1"/>
    <col min="65" max="66" width="6.375" style="0" customWidth="1"/>
    <col min="67" max="67" width="2.375" style="0" customWidth="1"/>
    <col min="68" max="68" width="6.375" style="0" customWidth="1"/>
    <col min="69" max="69" width="5.375" style="0" customWidth="1"/>
    <col min="70" max="70" width="6.375" style="0" customWidth="1"/>
    <col min="71" max="71" width="5.375" style="0" customWidth="1"/>
    <col min="73" max="73" width="9.875" style="0" customWidth="1"/>
    <col min="75" max="75" width="9.875" style="0" customWidth="1"/>
  </cols>
  <sheetData>
    <row r="1" spans="1:80" ht="12.75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I1" t="s">
        <v>226</v>
      </c>
      <c r="J1" t="s">
        <v>227</v>
      </c>
      <c r="K1" t="s">
        <v>228</v>
      </c>
      <c r="L1" t="s">
        <v>229</v>
      </c>
      <c r="M1" t="s">
        <v>230</v>
      </c>
      <c r="N1" t="s">
        <v>231</v>
      </c>
      <c r="O1" t="s">
        <v>232</v>
      </c>
      <c r="P1" t="s">
        <v>233</v>
      </c>
      <c r="Q1" t="s">
        <v>234</v>
      </c>
      <c r="R1" t="s">
        <v>235</v>
      </c>
      <c r="S1" t="s">
        <v>236</v>
      </c>
      <c r="T1" t="s">
        <v>97</v>
      </c>
      <c r="U1" t="s">
        <v>237</v>
      </c>
      <c r="V1" t="s">
        <v>238</v>
      </c>
      <c r="W1" t="s">
        <v>239</v>
      </c>
      <c r="X1" t="s">
        <v>240</v>
      </c>
      <c r="Y1" t="s">
        <v>210</v>
      </c>
      <c r="Z1" t="s">
        <v>241</v>
      </c>
      <c r="AA1" t="s">
        <v>22</v>
      </c>
      <c r="AB1" t="s">
        <v>53</v>
      </c>
      <c r="AC1" t="s">
        <v>54</v>
      </c>
      <c r="AD1" t="s">
        <v>242</v>
      </c>
      <c r="AE1" t="s">
        <v>243</v>
      </c>
      <c r="AF1" t="s">
        <v>244</v>
      </c>
      <c r="AG1" t="s">
        <v>245</v>
      </c>
      <c r="AH1" t="s">
        <v>246</v>
      </c>
      <c r="AI1" t="s">
        <v>247</v>
      </c>
      <c r="AJ1" t="s">
        <v>248</v>
      </c>
      <c r="AK1" t="s">
        <v>249</v>
      </c>
      <c r="AL1" t="s">
        <v>250</v>
      </c>
      <c r="AM1" t="s">
        <v>251</v>
      </c>
      <c r="AN1" t="s">
        <v>252</v>
      </c>
      <c r="AO1" t="s">
        <v>253</v>
      </c>
      <c r="AP1" t="s">
        <v>254</v>
      </c>
      <c r="AQ1" t="s">
        <v>255</v>
      </c>
      <c r="AR1" t="s">
        <v>256</v>
      </c>
      <c r="AS1" t="s">
        <v>257</v>
      </c>
      <c r="AT1" t="s">
        <v>258</v>
      </c>
      <c r="AU1" t="s">
        <v>43</v>
      </c>
      <c r="AV1" t="s">
        <v>259</v>
      </c>
      <c r="AW1" t="s">
        <v>260</v>
      </c>
      <c r="AX1" t="s">
        <v>261</v>
      </c>
      <c r="AY1" t="s">
        <v>262</v>
      </c>
      <c r="AZ1" t="s">
        <v>263</v>
      </c>
      <c r="BA1" t="s">
        <v>264</v>
      </c>
      <c r="BB1" t="s">
        <v>265</v>
      </c>
      <c r="BC1" t="s">
        <v>266</v>
      </c>
      <c r="BD1" t="s">
        <v>267</v>
      </c>
      <c r="BE1" t="s">
        <v>44</v>
      </c>
      <c r="BF1" t="s">
        <v>268</v>
      </c>
      <c r="BG1" t="s">
        <v>269</v>
      </c>
      <c r="BH1" t="s">
        <v>270</v>
      </c>
      <c r="BI1" t="s">
        <v>271</v>
      </c>
      <c r="BJ1" t="s">
        <v>272</v>
      </c>
      <c r="BK1" t="s">
        <v>273</v>
      </c>
      <c r="BL1" t="s">
        <v>274</v>
      </c>
      <c r="BM1" t="s">
        <v>275</v>
      </c>
      <c r="BN1" t="s">
        <v>276</v>
      </c>
      <c r="BO1" t="s">
        <v>277</v>
      </c>
      <c r="BP1" t="s">
        <v>278</v>
      </c>
      <c r="BQ1" t="s">
        <v>279</v>
      </c>
      <c r="BR1" t="s">
        <v>280</v>
      </c>
      <c r="BS1" t="s">
        <v>281</v>
      </c>
      <c r="BT1" t="s">
        <v>282</v>
      </c>
      <c r="BU1" t="s">
        <v>283</v>
      </c>
      <c r="BV1" t="s">
        <v>284</v>
      </c>
      <c r="BW1" t="s">
        <v>285</v>
      </c>
      <c r="BX1" t="s">
        <v>286</v>
      </c>
      <c r="BY1" t="s">
        <v>101</v>
      </c>
      <c r="BZ1" t="s">
        <v>213</v>
      </c>
      <c r="CA1" t="s">
        <v>287</v>
      </c>
      <c r="CB1" t="s">
        <v>288</v>
      </c>
    </row>
    <row r="2" spans="19:80" ht="12.75">
      <c r="S2" s="104" t="s">
        <v>289</v>
      </c>
      <c r="T2" s="104" t="s">
        <v>290</v>
      </c>
      <c r="U2" s="104" t="s">
        <v>289</v>
      </c>
      <c r="V2" s="104" t="s">
        <v>289</v>
      </c>
      <c r="W2" s="104" t="s">
        <v>289</v>
      </c>
      <c r="X2" s="104" t="s">
        <v>289</v>
      </c>
      <c r="Y2" s="104" t="s">
        <v>290</v>
      </c>
      <c r="Z2" s="104" t="s">
        <v>289</v>
      </c>
      <c r="AA2" s="104" t="s">
        <v>228</v>
      </c>
      <c r="AB2" s="104" t="s">
        <v>228</v>
      </c>
      <c r="AC2" s="105">
        <v>123.45</v>
      </c>
      <c r="AD2" s="105">
        <v>12.34</v>
      </c>
      <c r="AE2" s="105">
        <v>12.34</v>
      </c>
      <c r="AF2" s="106">
        <v>12.3</v>
      </c>
      <c r="AG2" s="105">
        <v>12.34</v>
      </c>
      <c r="AH2" s="105">
        <v>12.34</v>
      </c>
      <c r="AI2" s="105">
        <v>12.34</v>
      </c>
      <c r="AJ2" s="106">
        <v>12.3</v>
      </c>
      <c r="AK2" s="105">
        <v>12.34</v>
      </c>
      <c r="AL2" s="105">
        <v>12.34</v>
      </c>
      <c r="AM2" s="107">
        <v>1</v>
      </c>
      <c r="AN2" s="105">
        <v>12.34</v>
      </c>
      <c r="AO2" s="105">
        <v>12.34</v>
      </c>
      <c r="AP2" s="106">
        <v>12.3</v>
      </c>
      <c r="AQ2" s="105">
        <v>12.34</v>
      </c>
      <c r="AR2" s="105">
        <v>123.45</v>
      </c>
      <c r="AS2" s="104" t="s">
        <v>289</v>
      </c>
      <c r="AT2" s="107">
        <v>1</v>
      </c>
      <c r="AU2" s="104" t="s">
        <v>228</v>
      </c>
      <c r="AV2" s="105">
        <v>123.45</v>
      </c>
      <c r="AW2" s="107">
        <v>1</v>
      </c>
      <c r="AX2" s="105">
        <v>12.34</v>
      </c>
      <c r="AY2" s="105">
        <v>12.34</v>
      </c>
      <c r="AZ2" s="106">
        <v>12.3</v>
      </c>
      <c r="BA2" s="105">
        <v>12.34</v>
      </c>
      <c r="BB2" s="105">
        <v>123.45</v>
      </c>
      <c r="BC2" s="104" t="s">
        <v>289</v>
      </c>
      <c r="BD2" s="107">
        <v>1</v>
      </c>
      <c r="BE2" s="104" t="s">
        <v>228</v>
      </c>
      <c r="BF2" s="105">
        <v>123.45</v>
      </c>
      <c r="BG2" s="105">
        <v>12.34</v>
      </c>
      <c r="BH2" s="105">
        <v>12.34</v>
      </c>
      <c r="BI2" s="106">
        <v>12.3</v>
      </c>
      <c r="BJ2" s="105">
        <v>12.34</v>
      </c>
      <c r="BK2" s="105">
        <v>123.45</v>
      </c>
      <c r="BT2" s="107">
        <v>12</v>
      </c>
      <c r="BU2" s="108">
        <v>37256</v>
      </c>
      <c r="BV2" s="107">
        <v>12</v>
      </c>
      <c r="BW2" s="108">
        <v>37256</v>
      </c>
      <c r="BX2" s="107">
        <v>1234</v>
      </c>
      <c r="BY2" t="s">
        <v>291</v>
      </c>
      <c r="BZ2" t="s">
        <v>291</v>
      </c>
      <c r="CA2" t="s">
        <v>291</v>
      </c>
      <c r="CB2" t="s">
        <v>291</v>
      </c>
    </row>
    <row r="3" spans="19:74" ht="12.75">
      <c r="S3" s="107"/>
      <c r="T3" s="107" t="str">
        <f>+TRI!CJ6</f>
        <v>DKR</v>
      </c>
      <c r="U3" s="107" t="e">
        <f>+TRI!CK6</f>
        <v>#N/A</v>
      </c>
      <c r="AA3" t="str">
        <f>+TRI!K6</f>
        <v>E</v>
      </c>
      <c r="AB3" t="str">
        <f>+TRI!AP6</f>
        <v>F</v>
      </c>
      <c r="AC3" s="109">
        <f>IF(AB3="F",AR3,AL3)</f>
        <v>50</v>
      </c>
      <c r="AD3" s="109">
        <f>+AG3-AE3-AF3</f>
        <v>15.6</v>
      </c>
      <c r="AE3" s="109"/>
      <c r="AF3" s="109">
        <f>+TRI!Q6</f>
        <v>0</v>
      </c>
      <c r="AG3" s="109">
        <f>+TRI!S6</f>
        <v>15.6</v>
      </c>
      <c r="AH3" s="109">
        <f>+TRI!Y6</f>
        <v>15.499999999999998</v>
      </c>
      <c r="AI3" s="109"/>
      <c r="AJ3" s="109">
        <f>+TRI!Z6</f>
        <v>1.7000000000000002</v>
      </c>
      <c r="AK3" s="109">
        <f>+AH3+AJ3</f>
        <v>17.2</v>
      </c>
      <c r="AL3" s="109">
        <f>+AG3+AK3</f>
        <v>32.8</v>
      </c>
      <c r="AM3" s="107">
        <f>+TRI!AD6</f>
        <v>1</v>
      </c>
      <c r="AN3" s="109">
        <f>+TRI!AJ6</f>
        <v>15.499999999999998</v>
      </c>
      <c r="AO3" s="109"/>
      <c r="AP3" s="109">
        <f>+TRI!AK6</f>
        <v>1.7000000000000002</v>
      </c>
      <c r="AQ3" s="109">
        <f>IF(AB3="F",AN3+AP3,"")</f>
        <v>17.2</v>
      </c>
      <c r="AR3" s="109">
        <f>IF(AB3="F",AQ3+AL3,"")</f>
        <v>50</v>
      </c>
      <c r="AS3" s="104"/>
      <c r="AT3" s="107"/>
      <c r="AV3" s="105"/>
      <c r="AW3" s="107"/>
      <c r="AX3" s="105"/>
      <c r="AY3" s="105"/>
      <c r="AZ3" s="106"/>
      <c r="BA3" s="105"/>
      <c r="BB3" s="105"/>
      <c r="BC3" s="105"/>
      <c r="BD3" s="105"/>
      <c r="BE3" s="104"/>
      <c r="BF3" s="105"/>
      <c r="BG3" s="105"/>
      <c r="BH3" s="105"/>
      <c r="BI3" s="105"/>
      <c r="BJ3" s="105"/>
      <c r="BK3" s="105"/>
      <c r="BT3" s="107">
        <f>+TRI!CM6-1900</f>
        <v>101</v>
      </c>
      <c r="BU3" s="68">
        <f>+TRI!CN6</f>
        <v>0</v>
      </c>
      <c r="BV3" s="107"/>
    </row>
    <row r="4" spans="19:74" ht="12.75">
      <c r="S4" s="107"/>
      <c r="T4" s="107" t="str">
        <f>+TRI!CJ7</f>
        <v>DKR</v>
      </c>
      <c r="U4" s="107" t="str">
        <f>+TRI!CK7</f>
        <v>Sokol Dvůr Králové</v>
      </c>
      <c r="AA4" t="str">
        <f>+TRI!K7</f>
        <v>D</v>
      </c>
      <c r="AB4" t="str">
        <f>+TRI!AP7</f>
        <v>F</v>
      </c>
      <c r="AC4" s="109">
        <f>IF(AB4="F",AR4,AL4)</f>
        <v>47.3</v>
      </c>
      <c r="AD4" s="109">
        <f>+AG4-AE4-AF4</f>
        <v>13.6</v>
      </c>
      <c r="AE4" s="109"/>
      <c r="AF4" s="109">
        <f>+TRI!Q7</f>
        <v>0</v>
      </c>
      <c r="AG4" s="109">
        <f>+TRI!S7</f>
        <v>13.6</v>
      </c>
      <c r="AH4" s="109">
        <f>+TRI!Y7</f>
        <v>13.999999999999998</v>
      </c>
      <c r="AI4" s="109"/>
      <c r="AJ4" s="109">
        <f>+TRI!Z7</f>
        <v>2.8000000000000003</v>
      </c>
      <c r="AK4" s="109">
        <f>+AH4+AJ4</f>
        <v>16.799999999999997</v>
      </c>
      <c r="AL4" s="109">
        <f>+AG4+AK4</f>
        <v>30.4</v>
      </c>
      <c r="AM4" s="107">
        <f>+TRI!AD7</f>
        <v>2</v>
      </c>
      <c r="AN4" s="109">
        <f>+TRI!AJ7</f>
        <v>14.1</v>
      </c>
      <c r="AO4" s="109"/>
      <c r="AP4" s="109">
        <f>+TRI!AK7</f>
        <v>2.8000000000000003</v>
      </c>
      <c r="AQ4" s="109">
        <f>IF(AB4="F",AN4+AP4,"")</f>
        <v>16.9</v>
      </c>
      <c r="AR4" s="109">
        <f>IF(AB4="F",AQ4+AL4,"")</f>
        <v>47.3</v>
      </c>
      <c r="AS4" s="104" t="s">
        <v>21</v>
      </c>
      <c r="AT4" s="107" t="e">
        <f>+TRI!CT7</f>
        <v>#N/A</v>
      </c>
      <c r="AU4" s="110" t="e">
        <f>+TRI!CU7</f>
        <v>#N/A</v>
      </c>
      <c r="AV4" s="105" t="e">
        <f>+TRI!CV7</f>
        <v>#N/A</v>
      </c>
      <c r="AW4" s="107" t="e">
        <f>+TRI!CW7</f>
        <v>#N/A</v>
      </c>
      <c r="AX4" s="105" t="e">
        <f>+TRI!CX7</f>
        <v>#N/A</v>
      </c>
      <c r="AY4" s="105"/>
      <c r="AZ4" s="106" t="e">
        <f>+TRI!CY7</f>
        <v>#N/A</v>
      </c>
      <c r="BA4" s="105" t="e">
        <f>+TRI!CZ7</f>
        <v>#N/A</v>
      </c>
      <c r="BB4" s="105" t="e">
        <f>+TRI!DA7</f>
        <v>#N/A</v>
      </c>
      <c r="BC4" s="105"/>
      <c r="BD4" s="105"/>
      <c r="BE4" s="104"/>
      <c r="BF4" s="105"/>
      <c r="BG4" s="105"/>
      <c r="BH4" s="105"/>
      <c r="BI4" s="105"/>
      <c r="BJ4" s="105"/>
      <c r="BK4" s="105"/>
      <c r="BT4" s="107">
        <f>+TRI!CM7-1900</f>
        <v>98</v>
      </c>
      <c r="BU4" s="68">
        <f>+TRI!CN7</f>
        <v>0</v>
      </c>
      <c r="BV4" s="107"/>
    </row>
    <row r="5" spans="19:74" ht="12.75">
      <c r="S5" s="107"/>
      <c r="T5" s="107" t="str">
        <f>+TRI!CJ8</f>
        <v>DKR</v>
      </c>
      <c r="U5" s="107">
        <f>+TRI!CK8</f>
        <v>0</v>
      </c>
      <c r="AA5" t="str">
        <f>+TRI!K8</f>
        <v>D</v>
      </c>
      <c r="AB5" t="str">
        <f>+TRI!AP8</f>
        <v>F</v>
      </c>
      <c r="AC5" s="109">
        <f>IF(AB5="F",AR5,AL5)</f>
        <v>46.1</v>
      </c>
      <c r="AD5" s="109">
        <f>+AG5-AE5-AF5</f>
        <v>12.800000000000002</v>
      </c>
      <c r="AE5" s="109"/>
      <c r="AF5" s="109">
        <f>+TRI!Q8</f>
        <v>0</v>
      </c>
      <c r="AG5" s="109">
        <f>+TRI!S8</f>
        <v>12.800000000000002</v>
      </c>
      <c r="AH5" s="109">
        <f>+TRI!Y8</f>
        <v>13.6</v>
      </c>
      <c r="AI5" s="109"/>
      <c r="AJ5" s="109">
        <f>+TRI!Z8</f>
        <v>2.8000000000000003</v>
      </c>
      <c r="AK5" s="109">
        <f>+AH5+AJ5</f>
        <v>16.4</v>
      </c>
      <c r="AL5" s="109">
        <f>+AG5+AK5</f>
        <v>29.200000000000003</v>
      </c>
      <c r="AM5" s="107">
        <f>+TRI!AD8</f>
        <v>3</v>
      </c>
      <c r="AN5" s="109">
        <f>+TRI!AJ8</f>
        <v>14.1</v>
      </c>
      <c r="AO5" s="109"/>
      <c r="AP5" s="109">
        <f>+TRI!AK8</f>
        <v>2.8000000000000003</v>
      </c>
      <c r="AQ5" s="109">
        <f>IF(AB5="F",AN5+AP5,"")</f>
        <v>16.9</v>
      </c>
      <c r="AR5" s="109">
        <f>IF(AB5="F",AQ5+AL5,"")</f>
        <v>46.1</v>
      </c>
      <c r="AS5" s="104" t="s">
        <v>21</v>
      </c>
      <c r="AT5" s="107" t="e">
        <f>+TRI!CT8</f>
        <v>#N/A</v>
      </c>
      <c r="AU5" s="110" t="e">
        <f>+TRI!CU8</f>
        <v>#N/A</v>
      </c>
      <c r="AV5" s="105" t="e">
        <f>+TRI!CV8</f>
        <v>#N/A</v>
      </c>
      <c r="AW5" s="107" t="e">
        <f>+TRI!CW8</f>
        <v>#N/A</v>
      </c>
      <c r="AX5" s="105" t="e">
        <f>+TRI!CX8</f>
        <v>#N/A</v>
      </c>
      <c r="AY5" s="105"/>
      <c r="AZ5" s="106" t="e">
        <f>+TRI!CY8</f>
        <v>#N/A</v>
      </c>
      <c r="BA5" s="105" t="e">
        <f>+TRI!CZ8</f>
        <v>#N/A</v>
      </c>
      <c r="BB5" s="105" t="e">
        <f>+TRI!DA8</f>
        <v>#N/A</v>
      </c>
      <c r="BC5" s="105"/>
      <c r="BD5" s="105"/>
      <c r="BE5" s="104"/>
      <c r="BF5" s="105"/>
      <c r="BG5" s="105"/>
      <c r="BH5" s="105"/>
      <c r="BI5" s="105"/>
      <c r="BJ5" s="105"/>
      <c r="BK5" s="105"/>
      <c r="BT5" s="107">
        <f>+TRI!CM8-1900</f>
        <v>98</v>
      </c>
      <c r="BU5" s="68">
        <f>+TRI!CN8</f>
        <v>0</v>
      </c>
      <c r="BV5" s="107"/>
    </row>
    <row r="6" spans="19:74" ht="12.75">
      <c r="S6" s="107"/>
      <c r="T6" s="107" t="str">
        <f>+TRI!CJ9</f>
        <v>DKR</v>
      </c>
      <c r="U6" s="107">
        <f>+TRI!CK9</f>
        <v>0</v>
      </c>
      <c r="AA6" t="str">
        <f>+TRI!K9</f>
        <v>D</v>
      </c>
      <c r="AB6" t="str">
        <f>+TRI!AP9</f>
        <v>F</v>
      </c>
      <c r="AC6" s="109">
        <f>IF(AB6="F",AR6,AL6)</f>
        <v>40.80000000000001</v>
      </c>
      <c r="AD6" s="109">
        <f>+AG6-AE6-AF6</f>
        <v>8.4</v>
      </c>
      <c r="AE6" s="109"/>
      <c r="AF6" s="109">
        <f>+TRI!Q9</f>
        <v>0</v>
      </c>
      <c r="AG6" s="109">
        <f>+TRI!S9</f>
        <v>8.4</v>
      </c>
      <c r="AH6" s="109">
        <f>+TRI!Y9</f>
        <v>12.800000000000002</v>
      </c>
      <c r="AI6" s="109"/>
      <c r="AJ6" s="109">
        <f>+TRI!Z9</f>
        <v>3.2</v>
      </c>
      <c r="AK6" s="109">
        <f>+AH6+AJ6</f>
        <v>16.000000000000004</v>
      </c>
      <c r="AL6" s="109">
        <f>+AG6+AK6</f>
        <v>24.400000000000006</v>
      </c>
      <c r="AM6" s="107">
        <f>+TRI!AD9</f>
        <v>4</v>
      </c>
      <c r="AN6" s="109">
        <f>+TRI!AJ9</f>
        <v>12.700000000000001</v>
      </c>
      <c r="AO6" s="109"/>
      <c r="AP6" s="109">
        <f>+TRI!AK9</f>
        <v>3.7</v>
      </c>
      <c r="AQ6" s="109">
        <f>IF(AB6="F",AN6+AP6,"")</f>
        <v>16.400000000000002</v>
      </c>
      <c r="AR6" s="109">
        <f>IF(AB6="F",AQ6+AL6,"")</f>
        <v>40.80000000000001</v>
      </c>
      <c r="AS6" s="104" t="s">
        <v>21</v>
      </c>
      <c r="AT6" s="107" t="e">
        <f>+TRI!CT9</f>
        <v>#N/A</v>
      </c>
      <c r="AU6" s="110" t="e">
        <f>+TRI!CU9</f>
        <v>#N/A</v>
      </c>
      <c r="AV6" s="105" t="e">
        <f>+TRI!CV9</f>
        <v>#N/A</v>
      </c>
      <c r="AW6" s="107" t="e">
        <f>+TRI!CW9</f>
        <v>#N/A</v>
      </c>
      <c r="AX6" s="105" t="e">
        <f>+TRI!CX9</f>
        <v>#N/A</v>
      </c>
      <c r="AY6" s="105"/>
      <c r="AZ6" s="106" t="e">
        <f>+TRI!CY9</f>
        <v>#N/A</v>
      </c>
      <c r="BA6" s="105" t="e">
        <f>+TRI!CZ9</f>
        <v>#N/A</v>
      </c>
      <c r="BB6" s="105" t="e">
        <f>+TRI!DA9</f>
        <v>#N/A</v>
      </c>
      <c r="BC6" s="105"/>
      <c r="BD6" s="105"/>
      <c r="BE6" s="104"/>
      <c r="BF6" s="105"/>
      <c r="BG6" s="105"/>
      <c r="BH6" s="105"/>
      <c r="BI6" s="105"/>
      <c r="BJ6" s="105"/>
      <c r="BK6" s="105"/>
      <c r="BT6" s="107">
        <f>+TRI!CM9-1900</f>
        <v>-1900</v>
      </c>
      <c r="BU6" s="68">
        <f>+TRI!CN9</f>
        <v>0</v>
      </c>
      <c r="BV6" s="107"/>
    </row>
    <row r="7" spans="19:74" ht="12.75">
      <c r="S7" s="107"/>
      <c r="T7" s="107">
        <f>+TRI!CJ10</f>
        <v>0</v>
      </c>
      <c r="U7" s="107">
        <f>+TRI!CK10</f>
        <v>0</v>
      </c>
      <c r="AA7" s="110">
        <f>+TRI!K10</f>
        <v>0</v>
      </c>
      <c r="AB7" t="str">
        <f>+TRI!AP10</f>
        <v>F</v>
      </c>
      <c r="AC7" s="109">
        <f>IF(AB7="F",AR7,AL7)</f>
        <v>0</v>
      </c>
      <c r="AD7" s="109">
        <f>+AG7-AE7-AF7</f>
        <v>0</v>
      </c>
      <c r="AE7" s="109"/>
      <c r="AF7" s="109">
        <f>+TRI!Q10</f>
        <v>0</v>
      </c>
      <c r="AG7" s="109">
        <f>+TRI!S10</f>
        <v>0</v>
      </c>
      <c r="AH7" s="109">
        <f>+TRI!Y10</f>
        <v>0</v>
      </c>
      <c r="AI7" s="109"/>
      <c r="AJ7" s="109">
        <f>+TRI!Z10</f>
        <v>0</v>
      </c>
      <c r="AK7" s="109">
        <f>+AH7+AJ7</f>
        <v>0</v>
      </c>
      <c r="AL7" s="109">
        <f>+AG7+AK7</f>
        <v>0</v>
      </c>
      <c r="AM7" s="107">
        <f>+TRI!AD10</f>
        <v>0</v>
      </c>
      <c r="AN7" s="109">
        <f>+TRI!AJ10</f>
        <v>0</v>
      </c>
      <c r="AO7" s="109"/>
      <c r="AP7" s="109">
        <f>+TRI!AK10</f>
        <v>0</v>
      </c>
      <c r="AQ7" s="109">
        <f>IF(AB7="F",AN7+AP7,"")</f>
        <v>0</v>
      </c>
      <c r="AR7" s="109">
        <f>IF(AB7="F",AQ7+AL7,"")</f>
        <v>0</v>
      </c>
      <c r="AS7" s="104" t="s">
        <v>21</v>
      </c>
      <c r="AT7" s="107" t="e">
        <f>+TRI!CT10</f>
        <v>#N/A</v>
      </c>
      <c r="AU7" s="110" t="e">
        <f>+TRI!CU10</f>
        <v>#N/A</v>
      </c>
      <c r="AV7" s="105" t="e">
        <f>+TRI!CV10</f>
        <v>#N/A</v>
      </c>
      <c r="AW7" s="107" t="e">
        <f>+TRI!CW10</f>
        <v>#N/A</v>
      </c>
      <c r="AX7" s="105" t="e">
        <f>+TRI!CX10</f>
        <v>#N/A</v>
      </c>
      <c r="AY7" s="105"/>
      <c r="AZ7" s="106" t="e">
        <f>+TRI!CY10</f>
        <v>#N/A</v>
      </c>
      <c r="BA7" s="105" t="e">
        <f>+TRI!CZ10</f>
        <v>#N/A</v>
      </c>
      <c r="BB7" s="105" t="e">
        <f>+TRI!DA10</f>
        <v>#N/A</v>
      </c>
      <c r="BC7" s="105"/>
      <c r="BD7" s="105"/>
      <c r="BE7" s="104"/>
      <c r="BF7" s="105"/>
      <c r="BG7" s="105"/>
      <c r="BH7" s="105"/>
      <c r="BI7" s="105"/>
      <c r="BJ7" s="105"/>
      <c r="BK7" s="105"/>
      <c r="BT7" s="107">
        <f>+TRI!CM10-1900</f>
        <v>-1900</v>
      </c>
      <c r="BU7" s="68">
        <f>+TRI!CN10</f>
        <v>0</v>
      </c>
      <c r="BV7" s="107"/>
    </row>
    <row r="8" spans="19:74" ht="12.75">
      <c r="S8" s="107"/>
      <c r="T8" s="107" t="str">
        <f>+TRI!CJ11</f>
        <v>DKR</v>
      </c>
      <c r="U8" s="107">
        <f>+TRI!CK11</f>
        <v>0</v>
      </c>
      <c r="AA8" t="str">
        <f>+TRI!K11</f>
        <v>F</v>
      </c>
      <c r="AB8" t="str">
        <f>+TRI!AP11</f>
        <v>F</v>
      </c>
      <c r="AC8" s="109">
        <f>IF(AB8="F",AR8,AL8)</f>
        <v>50.8</v>
      </c>
      <c r="AD8" s="109">
        <f>+AG8-AE8-AF8</f>
        <v>16.5</v>
      </c>
      <c r="AE8" s="109"/>
      <c r="AF8" s="109">
        <f>+TRI!Q11</f>
        <v>0</v>
      </c>
      <c r="AG8" s="109">
        <f>+TRI!S11</f>
        <v>16.5</v>
      </c>
      <c r="AH8" s="109">
        <f>+TRI!Y11</f>
        <v>14.799999999999999</v>
      </c>
      <c r="AI8" s="109"/>
      <c r="AJ8" s="109">
        <f>+TRI!Z11</f>
        <v>1.7000000000000002</v>
      </c>
      <c r="AK8" s="109">
        <f>+AH8+AJ8</f>
        <v>16.5</v>
      </c>
      <c r="AL8" s="109">
        <f>+AG8+AK8</f>
        <v>33</v>
      </c>
      <c r="AM8" s="107">
        <f>+TRI!AD11</f>
        <v>1</v>
      </c>
      <c r="AN8" s="109">
        <f>+TRI!AJ11</f>
        <v>17</v>
      </c>
      <c r="AO8" s="109"/>
      <c r="AP8" s="109">
        <f>+TRI!AK11</f>
        <v>0.8</v>
      </c>
      <c r="AQ8" s="109">
        <f>IF(AB8="F",AN8+AP8,"")</f>
        <v>17.8</v>
      </c>
      <c r="AR8" s="109">
        <f>IF(AB8="F",AQ8+AL8,"")</f>
        <v>50.8</v>
      </c>
      <c r="AS8" s="104" t="s">
        <v>21</v>
      </c>
      <c r="AT8" s="107" t="e">
        <f>+TRI!CT11</f>
        <v>#N/A</v>
      </c>
      <c r="AV8" s="105">
        <f>+AL8</f>
        <v>33</v>
      </c>
      <c r="AW8" s="107" t="e">
        <f>+TRI!CW11</f>
        <v>#N/A</v>
      </c>
      <c r="AX8" s="105"/>
      <c r="AY8" s="105"/>
      <c r="AZ8" s="106"/>
      <c r="BA8" s="105"/>
      <c r="BB8" s="105"/>
      <c r="BC8" s="105"/>
      <c r="BD8" s="105"/>
      <c r="BE8" s="104"/>
      <c r="BF8" s="105"/>
      <c r="BG8" s="105"/>
      <c r="BH8" s="105"/>
      <c r="BI8" s="105"/>
      <c r="BJ8" s="105"/>
      <c r="BK8" s="105"/>
      <c r="BT8" s="107">
        <f>+TRI!CM11-1900</f>
        <v>-1900</v>
      </c>
      <c r="BU8" s="68">
        <f>+TRI!CN11</f>
        <v>0</v>
      </c>
      <c r="BV8" s="107"/>
    </row>
    <row r="9" spans="19:74" ht="12.75">
      <c r="S9" s="107"/>
      <c r="T9" s="107" t="str">
        <f>+TRI!CJ12</f>
        <v>DKR</v>
      </c>
      <c r="U9" s="107" t="e">
        <f>+TRI!CK12</f>
        <v>#N/A</v>
      </c>
      <c r="AA9" t="str">
        <f>+TRI!K12</f>
        <v>F</v>
      </c>
      <c r="AB9" t="str">
        <f>+TRI!AP12</f>
        <v>F</v>
      </c>
      <c r="AC9" s="109">
        <f>IF(AB9="F",AR9,AL9)</f>
        <v>48.099999999999994</v>
      </c>
      <c r="AD9" s="109">
        <f>+AG9-AE9-AF9</f>
        <v>15.899999999999997</v>
      </c>
      <c r="AE9" s="109"/>
      <c r="AF9" s="109">
        <f>+TRI!Q12</f>
        <v>0</v>
      </c>
      <c r="AG9" s="109">
        <f>+TRI!S12</f>
        <v>15.899999999999997</v>
      </c>
      <c r="AH9" s="109">
        <f>+TRI!Y12</f>
        <v>15.500000000000002</v>
      </c>
      <c r="AI9" s="109"/>
      <c r="AJ9" s="109">
        <f>+TRI!Z12</f>
        <v>0.8</v>
      </c>
      <c r="AK9" s="109">
        <f>+AH9+AJ9</f>
        <v>16.3</v>
      </c>
      <c r="AL9" s="109">
        <f>+AG9+AK9</f>
        <v>32.199999999999996</v>
      </c>
      <c r="AM9" s="107">
        <f>+TRI!AD12</f>
        <v>2</v>
      </c>
      <c r="AN9" s="109">
        <f>+TRI!AJ12</f>
        <v>15.1</v>
      </c>
      <c r="AO9" s="109"/>
      <c r="AP9" s="109">
        <f>+TRI!AK12</f>
        <v>0.8</v>
      </c>
      <c r="AQ9" s="109">
        <f>IF(AB9="F",AN9+AP9,"")</f>
        <v>15.9</v>
      </c>
      <c r="AR9" s="109">
        <f>IF(AB9="F",AQ9+AL9,"")</f>
        <v>48.099999999999994</v>
      </c>
      <c r="AS9" s="104"/>
      <c r="AT9" s="107"/>
      <c r="AV9" s="105"/>
      <c r="AW9" s="107"/>
      <c r="AX9" s="105"/>
      <c r="AY9" s="105"/>
      <c r="AZ9" s="106"/>
      <c r="BA9" s="105"/>
      <c r="BB9" s="105"/>
      <c r="BC9" s="105"/>
      <c r="BD9" s="105"/>
      <c r="BE9" s="104"/>
      <c r="BF9" s="105"/>
      <c r="BG9" s="105"/>
      <c r="BH9" s="105"/>
      <c r="BI9" s="105"/>
      <c r="BJ9" s="105"/>
      <c r="BK9" s="105"/>
      <c r="BT9" s="107">
        <f>+TRI!CM12-1900</f>
        <v>101</v>
      </c>
      <c r="BU9" s="68">
        <f>+TRI!CN12</f>
        <v>0</v>
      </c>
      <c r="BV9" s="107"/>
    </row>
    <row r="10" spans="19:74" ht="12.75">
      <c r="S10" s="107"/>
      <c r="T10" s="107" t="str">
        <f>+TRI!CJ13</f>
        <v>DKR</v>
      </c>
      <c r="U10" s="107">
        <f>+TRI!CK13</f>
        <v>0</v>
      </c>
      <c r="AA10" t="str">
        <f>+TRI!K13</f>
        <v>F</v>
      </c>
      <c r="AB10" t="str">
        <f>+TRI!AP13</f>
        <v>F</v>
      </c>
      <c r="AC10" s="109">
        <f>IF(AB10="F",AR10,AL10)</f>
        <v>47.199999999999996</v>
      </c>
      <c r="AD10" s="109">
        <f>+AG10-AE10-AF10</f>
        <v>14.6</v>
      </c>
      <c r="AE10" s="109"/>
      <c r="AF10" s="109">
        <f>+TRI!Q13</f>
        <v>0</v>
      </c>
      <c r="AG10" s="109">
        <f>+TRI!S13</f>
        <v>14.6</v>
      </c>
      <c r="AH10" s="109">
        <f>+TRI!Y13</f>
        <v>15.999999999999998</v>
      </c>
      <c r="AI10" s="109"/>
      <c r="AJ10" s="109">
        <f>+TRI!Z13</f>
        <v>0.8</v>
      </c>
      <c r="AK10" s="109">
        <f>+AH10+AJ10</f>
        <v>16.799999999999997</v>
      </c>
      <c r="AL10" s="109">
        <f>+AG10+AK10</f>
        <v>31.4</v>
      </c>
      <c r="AM10" s="107">
        <f>+TRI!AD13</f>
        <v>3</v>
      </c>
      <c r="AN10" s="109">
        <f>+TRI!AJ13</f>
        <v>14.999999999999998</v>
      </c>
      <c r="AO10" s="109"/>
      <c r="AP10" s="109">
        <f>+TRI!AK13</f>
        <v>0.8</v>
      </c>
      <c r="AQ10" s="109">
        <f>IF(AB10="F",AN10+AP10,"")</f>
        <v>15.799999999999999</v>
      </c>
      <c r="AR10" s="109">
        <f>IF(AB10="F",AQ10+AL10,"")</f>
        <v>47.199999999999996</v>
      </c>
      <c r="AS10" s="104" t="s">
        <v>21</v>
      </c>
      <c r="AT10" s="107" t="e">
        <f>+TRI!CT13</f>
        <v>#N/A</v>
      </c>
      <c r="AV10" s="105">
        <f>+AL10</f>
        <v>31.4</v>
      </c>
      <c r="AW10" s="107" t="e">
        <f>+TRI!CW13</f>
        <v>#N/A</v>
      </c>
      <c r="AX10" s="105"/>
      <c r="AY10" s="105"/>
      <c r="AZ10" s="106"/>
      <c r="BA10" s="105"/>
      <c r="BB10" s="105"/>
      <c r="BC10" s="105"/>
      <c r="BD10" s="105"/>
      <c r="BE10" s="104"/>
      <c r="BF10" s="105"/>
      <c r="BG10" s="105"/>
      <c r="BH10" s="105"/>
      <c r="BI10" s="105"/>
      <c r="BJ10" s="105"/>
      <c r="BK10" s="105"/>
      <c r="BT10" s="107">
        <f>+TRI!CM13-1900</f>
        <v>102</v>
      </c>
      <c r="BU10" s="68">
        <f>+TRI!CN13</f>
        <v>0</v>
      </c>
      <c r="BV10" s="107"/>
    </row>
    <row r="11" spans="19:74" ht="12.75">
      <c r="S11" s="107"/>
      <c r="T11" s="107" t="str">
        <f>+TRI!CJ14</f>
        <v>DKR</v>
      </c>
      <c r="U11" s="107">
        <f>+TRI!CK14</f>
        <v>0</v>
      </c>
      <c r="AA11" t="str">
        <f>+TRI!K14</f>
        <v>F</v>
      </c>
      <c r="AB11" t="str">
        <f>+TRI!AP14</f>
        <v>F</v>
      </c>
      <c r="AC11" s="109">
        <f>IF(AB11="F",AR11,AL11)</f>
        <v>47.1</v>
      </c>
      <c r="AD11" s="109">
        <f>+AG11-AE11-AF11</f>
        <v>14.200000000000001</v>
      </c>
      <c r="AE11" s="109"/>
      <c r="AF11" s="109">
        <f>+TRI!Q14</f>
        <v>0</v>
      </c>
      <c r="AG11" s="109">
        <f>+TRI!S14</f>
        <v>14.200000000000001</v>
      </c>
      <c r="AH11" s="109">
        <f>+TRI!Y14</f>
        <v>16.300000000000004</v>
      </c>
      <c r="AI11" s="109"/>
      <c r="AJ11" s="109">
        <f>+TRI!Z14</f>
        <v>0.8</v>
      </c>
      <c r="AK11" s="109">
        <f>+AH11+AJ11</f>
        <v>17.100000000000005</v>
      </c>
      <c r="AL11" s="109">
        <f>+AG11+AK11</f>
        <v>31.300000000000004</v>
      </c>
      <c r="AM11" s="107">
        <f>+TRI!AD14</f>
        <v>4</v>
      </c>
      <c r="AN11" s="109">
        <f>+TRI!AJ14</f>
        <v>14.999999999999998</v>
      </c>
      <c r="AO11" s="109"/>
      <c r="AP11" s="109">
        <f>+TRI!AK14</f>
        <v>0.8</v>
      </c>
      <c r="AQ11" s="109">
        <f>IF(AB11="F",AN11+AP11,"")</f>
        <v>15.799999999999999</v>
      </c>
      <c r="AR11" s="109">
        <f>IF(AB11="F",AQ11+AL11,"")</f>
        <v>47.1</v>
      </c>
      <c r="AS11" s="104" t="s">
        <v>21</v>
      </c>
      <c r="AT11" s="107" t="e">
        <f>+TRI!CT14</f>
        <v>#N/A</v>
      </c>
      <c r="AV11" s="105">
        <f>+AL11</f>
        <v>31.300000000000004</v>
      </c>
      <c r="AW11" s="107" t="e">
        <f>+TRI!CW14</f>
        <v>#N/A</v>
      </c>
      <c r="AX11" s="105"/>
      <c r="AY11" s="105"/>
      <c r="AZ11" s="106"/>
      <c r="BA11" s="105"/>
      <c r="BB11" s="105"/>
      <c r="BC11" s="105"/>
      <c r="BD11" s="105"/>
      <c r="BE11" s="104"/>
      <c r="BF11" s="105"/>
      <c r="BG11" s="105"/>
      <c r="BH11" s="105"/>
      <c r="BI11" s="105"/>
      <c r="BJ11" s="105"/>
      <c r="BK11" s="105"/>
      <c r="BT11" s="107">
        <f>+TRI!CM14-1900</f>
        <v>103</v>
      </c>
      <c r="BU11" s="68">
        <f>+TRI!CN14</f>
        <v>0</v>
      </c>
      <c r="BV11" s="107"/>
    </row>
    <row r="12" spans="19:74" ht="12.75">
      <c r="S12" s="107"/>
      <c r="T12" s="107" t="str">
        <f>+TRI!CJ15</f>
        <v>DKR</v>
      </c>
      <c r="U12" s="107" t="e">
        <f>+TRI!CK15</f>
        <v>#N/A</v>
      </c>
      <c r="AA12" t="str">
        <f>+TRI!K15</f>
        <v>F</v>
      </c>
      <c r="AB12" t="str">
        <f>+TRI!AP15</f>
        <v>F</v>
      </c>
      <c r="AC12" s="109">
        <f>IF(AB12="F",AR12,AL12)</f>
        <v>46.3</v>
      </c>
      <c r="AD12" s="109">
        <f>+AG12-AE12-AF12</f>
        <v>15.200000000000001</v>
      </c>
      <c r="AE12" s="109"/>
      <c r="AF12" s="109">
        <f>+TRI!Q15</f>
        <v>0</v>
      </c>
      <c r="AG12" s="109">
        <f>+TRI!S15</f>
        <v>15.200000000000001</v>
      </c>
      <c r="AH12" s="109">
        <f>+TRI!Y15</f>
        <v>15.1</v>
      </c>
      <c r="AI12" s="109"/>
      <c r="AJ12" s="109">
        <f>+TRI!Z15</f>
        <v>0.8</v>
      </c>
      <c r="AK12" s="109">
        <f>+AH12+AJ12</f>
        <v>15.9</v>
      </c>
      <c r="AL12" s="109">
        <f>+AG12+AK12</f>
        <v>31.1</v>
      </c>
      <c r="AM12" s="107">
        <f>+TRI!AD15</f>
        <v>5</v>
      </c>
      <c r="AN12" s="109">
        <f>+TRI!AJ15</f>
        <v>14.399999999999997</v>
      </c>
      <c r="AO12" s="109"/>
      <c r="AP12" s="109">
        <f>+TRI!AK15</f>
        <v>0.8</v>
      </c>
      <c r="AQ12" s="109">
        <f>IF(AB12="F",AN12+AP12,"")</f>
        <v>15.199999999999998</v>
      </c>
      <c r="AR12" s="109">
        <f>IF(AB12="F",AQ12+AL12,"")</f>
        <v>46.3</v>
      </c>
      <c r="AS12" s="104"/>
      <c r="AT12" s="107"/>
      <c r="AV12" s="105"/>
      <c r="AW12" s="107"/>
      <c r="AX12" s="105"/>
      <c r="AY12" s="105"/>
      <c r="AZ12" s="106"/>
      <c r="BA12" s="105"/>
      <c r="BB12" s="105"/>
      <c r="BC12" s="105"/>
      <c r="BD12" s="105"/>
      <c r="BE12" s="104"/>
      <c r="BF12" s="105"/>
      <c r="BG12" s="105"/>
      <c r="BH12" s="105"/>
      <c r="BI12" s="105"/>
      <c r="BJ12" s="105"/>
      <c r="BK12" s="105"/>
      <c r="BT12" s="107">
        <f>+TRI!CM15-1900</f>
        <v>100</v>
      </c>
      <c r="BU12" s="68">
        <f>+TRI!CN15</f>
        <v>0</v>
      </c>
      <c r="BV12" s="107"/>
    </row>
    <row r="13" spans="19:74" ht="12.75">
      <c r="S13" s="107"/>
      <c r="T13" s="107" t="str">
        <f>+TRI!CJ16</f>
        <v>DKR</v>
      </c>
      <c r="U13" s="107">
        <f>+TRI!CK16</f>
        <v>0</v>
      </c>
      <c r="AA13" t="str">
        <f>+TRI!K16</f>
        <v>F</v>
      </c>
      <c r="AC13" s="109">
        <f>IF(AB13="F",AR13,AL13)</f>
        <v>30.4</v>
      </c>
      <c r="AD13" s="109">
        <f>+AG13-AE13-AF13</f>
        <v>15.899999999999997</v>
      </c>
      <c r="AE13" s="109"/>
      <c r="AF13" s="109">
        <f>+TRI!Q16</f>
        <v>0</v>
      </c>
      <c r="AG13" s="109">
        <f>+TRI!S16</f>
        <v>15.899999999999997</v>
      </c>
      <c r="AH13" s="109">
        <f>+TRI!Y16</f>
        <v>13.700000000000001</v>
      </c>
      <c r="AI13" s="109"/>
      <c r="AJ13" s="109">
        <f>+TRI!Z16</f>
        <v>0.8</v>
      </c>
      <c r="AK13" s="109">
        <f>+AH13+AJ13</f>
        <v>14.500000000000002</v>
      </c>
      <c r="AL13" s="109">
        <f>+AG13+AK13</f>
        <v>30.4</v>
      </c>
      <c r="AM13" s="107">
        <f>+TRI!AD16</f>
        <v>6</v>
      </c>
      <c r="AN13" s="109"/>
      <c r="AO13" s="109"/>
      <c r="AP13" s="109"/>
      <c r="AQ13" s="109"/>
      <c r="AR13" s="109"/>
      <c r="AS13" s="104" t="s">
        <v>21</v>
      </c>
      <c r="AT13" s="107" t="e">
        <f>+TRI!CT16</f>
        <v>#N/A</v>
      </c>
      <c r="AV13" s="105">
        <f>+AL13</f>
        <v>30.4</v>
      </c>
      <c r="AW13" s="107" t="e">
        <f>+TRI!CW16</f>
        <v>#N/A</v>
      </c>
      <c r="AX13" s="105"/>
      <c r="AY13" s="105"/>
      <c r="AZ13" s="106"/>
      <c r="BA13" s="105"/>
      <c r="BB13" s="105"/>
      <c r="BC13" s="105"/>
      <c r="BD13" s="105"/>
      <c r="BE13" s="104"/>
      <c r="BF13" s="105"/>
      <c r="BG13" s="105"/>
      <c r="BH13" s="105"/>
      <c r="BI13" s="105"/>
      <c r="BJ13" s="105"/>
      <c r="BK13" s="105"/>
      <c r="BT13" s="107">
        <f>+TRI!CM16-1900</f>
        <v>102</v>
      </c>
      <c r="BU13" s="68">
        <f>+TRI!CN16</f>
        <v>0</v>
      </c>
      <c r="BV13" s="107"/>
    </row>
    <row r="14" spans="19:74" ht="12.75">
      <c r="S14" s="107"/>
      <c r="T14" s="107" t="str">
        <f>+TRI!CJ17</f>
        <v>DKR</v>
      </c>
      <c r="U14" s="107">
        <f>+TRI!CK17</f>
        <v>0</v>
      </c>
      <c r="AA14" t="str">
        <f>+TRI!K17</f>
        <v>F</v>
      </c>
      <c r="AC14" s="109">
        <f>IF(AB14="F",AR14,AL14)</f>
        <v>19.5</v>
      </c>
      <c r="AD14" s="109">
        <f>+AG14-AE14-AF14</f>
        <v>4.5</v>
      </c>
      <c r="AE14" s="109"/>
      <c r="AF14" s="109">
        <f>+TRI!Q17</f>
        <v>0</v>
      </c>
      <c r="AG14" s="109">
        <f>+TRI!S17</f>
        <v>4.5</v>
      </c>
      <c r="AH14" s="109">
        <f>+TRI!Y17</f>
        <v>14.200000000000001</v>
      </c>
      <c r="AI14" s="109"/>
      <c r="AJ14" s="109">
        <f>+TRI!Z17</f>
        <v>0.8</v>
      </c>
      <c r="AK14" s="109">
        <f>+AH14+AJ14</f>
        <v>15.000000000000002</v>
      </c>
      <c r="AL14" s="109">
        <f>+AG14+AK14</f>
        <v>19.5</v>
      </c>
      <c r="AM14" s="107">
        <f>+TRI!AD17</f>
        <v>7</v>
      </c>
      <c r="AN14" s="109"/>
      <c r="AO14" s="109"/>
      <c r="AP14" s="109"/>
      <c r="AQ14" s="109"/>
      <c r="AR14" s="109"/>
      <c r="AS14" s="104" t="s">
        <v>21</v>
      </c>
      <c r="AT14" s="107" t="e">
        <f>+TRI!CT17</f>
        <v>#N/A</v>
      </c>
      <c r="AV14" s="105">
        <f>+AL14</f>
        <v>19.5</v>
      </c>
      <c r="AW14" s="107" t="e">
        <f>+TRI!CW17</f>
        <v>#N/A</v>
      </c>
      <c r="AX14" s="105"/>
      <c r="AY14" s="105"/>
      <c r="AZ14" s="106"/>
      <c r="BA14" s="105"/>
      <c r="BB14" s="105"/>
      <c r="BC14" s="105"/>
      <c r="BD14" s="105"/>
      <c r="BE14" s="104"/>
      <c r="BF14" s="105"/>
      <c r="BG14" s="105"/>
      <c r="BH14" s="105"/>
      <c r="BI14" s="105"/>
      <c r="BJ14" s="105"/>
      <c r="BK14" s="105"/>
      <c r="BT14" s="107">
        <f>+TRI!CM17-1900</f>
        <v>102</v>
      </c>
      <c r="BU14" s="68">
        <f>+TRI!CN17</f>
        <v>0</v>
      </c>
      <c r="BV14" s="107"/>
    </row>
    <row r="15" spans="19:74" ht="12.75">
      <c r="S15" s="107"/>
      <c r="T15" s="107">
        <f>+TRI!CJ18</f>
        <v>0</v>
      </c>
      <c r="U15" s="107">
        <f>+TRI!CK18</f>
        <v>0</v>
      </c>
      <c r="AA15" s="110">
        <f>+TRI!K18</f>
        <v>0</v>
      </c>
      <c r="AC15" s="109">
        <f>IF(AB15="F",AR15,AL15)</f>
        <v>0</v>
      </c>
      <c r="AD15" s="109">
        <f>+AG15-AE15-AF15</f>
        <v>0</v>
      </c>
      <c r="AE15" s="109"/>
      <c r="AF15" s="109">
        <f>+TRI!Q18</f>
        <v>0</v>
      </c>
      <c r="AG15" s="109">
        <f>+TRI!S18</f>
        <v>0</v>
      </c>
      <c r="AH15" s="109">
        <f>+TRI!Y18</f>
        <v>0</v>
      </c>
      <c r="AI15" s="109"/>
      <c r="AJ15" s="109">
        <f>+TRI!Z18</f>
        <v>0</v>
      </c>
      <c r="AK15" s="109">
        <f>+AH15+AJ15</f>
        <v>0</v>
      </c>
      <c r="AL15" s="109">
        <f>+AG15+AK15</f>
        <v>0</v>
      </c>
      <c r="AM15" s="107">
        <f>+TRI!AD18</f>
        <v>0</v>
      </c>
      <c r="AN15" s="109"/>
      <c r="AO15" s="109"/>
      <c r="AP15" s="109"/>
      <c r="AQ15" s="109"/>
      <c r="AR15" s="109"/>
      <c r="AS15" s="104" t="s">
        <v>21</v>
      </c>
      <c r="AT15" s="107">
        <f>+TRI!CT18</f>
        <v>0</v>
      </c>
      <c r="AV15" s="105">
        <f>+AL15</f>
        <v>0</v>
      </c>
      <c r="AW15" s="107">
        <f>+TRI!CW18</f>
        <v>0</v>
      </c>
      <c r="AX15" s="105"/>
      <c r="AY15" s="105"/>
      <c r="AZ15" s="106"/>
      <c r="BA15" s="105"/>
      <c r="BB15" s="105"/>
      <c r="BC15" s="105"/>
      <c r="BD15" s="105"/>
      <c r="BE15" s="104"/>
      <c r="BF15" s="105"/>
      <c r="BG15" s="105"/>
      <c r="BH15" s="105"/>
      <c r="BI15" s="105"/>
      <c r="BJ15" s="105"/>
      <c r="BK15" s="105"/>
      <c r="BT15" s="107">
        <f>+TRI!CM18-1900</f>
        <v>-1900</v>
      </c>
      <c r="BU15" s="68">
        <f>+TRI!CN18</f>
        <v>0</v>
      </c>
      <c r="BV15" s="107"/>
    </row>
    <row r="16" spans="19:74" ht="12.75">
      <c r="S16" s="107"/>
      <c r="T16" s="107">
        <f>+TRI!CJ19</f>
        <v>0</v>
      </c>
      <c r="U16" s="107">
        <f>+TRI!CK19</f>
        <v>0</v>
      </c>
      <c r="AA16" s="110">
        <f>+TRI!K19</f>
        <v>0</v>
      </c>
      <c r="AC16" s="109">
        <f>IF(AB16="F",AR16,AL16)</f>
        <v>0</v>
      </c>
      <c r="AD16" s="109">
        <f>+AG16-AE16-AF16</f>
        <v>0</v>
      </c>
      <c r="AE16" s="109"/>
      <c r="AF16" s="109">
        <f>+TRI!Q19</f>
        <v>0</v>
      </c>
      <c r="AG16" s="109">
        <f>+TRI!S19</f>
        <v>0</v>
      </c>
      <c r="AH16" s="109">
        <f>+TRI!Y19</f>
        <v>0</v>
      </c>
      <c r="AI16" s="109"/>
      <c r="AJ16" s="109">
        <f>+TRI!Z19</f>
        <v>0</v>
      </c>
      <c r="AK16" s="109">
        <f>+AH16+AJ16</f>
        <v>0</v>
      </c>
      <c r="AL16" s="109">
        <f>+AG16+AK16</f>
        <v>0</v>
      </c>
      <c r="AM16" s="107">
        <f>+TRI!AD19</f>
        <v>0</v>
      </c>
      <c r="AN16" s="109"/>
      <c r="AO16" s="109"/>
      <c r="AP16" s="109"/>
      <c r="AQ16" s="109"/>
      <c r="AR16" s="109"/>
      <c r="AS16" s="104" t="s">
        <v>21</v>
      </c>
      <c r="AT16" s="107" t="e">
        <f>+TRI!CT19</f>
        <v>#N/A</v>
      </c>
      <c r="AU16" s="110" t="e">
        <f>+TRI!CU19</f>
        <v>#N/A</v>
      </c>
      <c r="AV16" s="105" t="e">
        <f>+TRI!CV19</f>
        <v>#N/A</v>
      </c>
      <c r="AW16" s="107" t="e">
        <f>+TRI!CW19</f>
        <v>#N/A</v>
      </c>
      <c r="AX16" s="105" t="e">
        <f>+TRI!CX19</f>
        <v>#N/A</v>
      </c>
      <c r="AY16" s="105"/>
      <c r="AZ16" s="106" t="e">
        <f>+TRI!CY19</f>
        <v>#N/A</v>
      </c>
      <c r="BA16" s="105" t="e">
        <f>+TRI!CZ19</f>
        <v>#N/A</v>
      </c>
      <c r="BB16" s="105" t="e">
        <f>+TRI!DA19</f>
        <v>#N/A</v>
      </c>
      <c r="BC16" s="105"/>
      <c r="BD16" s="105"/>
      <c r="BE16" s="104"/>
      <c r="BF16" s="105"/>
      <c r="BG16" s="105"/>
      <c r="BH16" s="105"/>
      <c r="BI16" s="105"/>
      <c r="BJ16" s="105"/>
      <c r="BK16" s="105"/>
      <c r="BT16" s="107">
        <f>+TRI!CM19-1900</f>
        <v>-1900</v>
      </c>
      <c r="BU16" s="68">
        <f>+TRI!CN19</f>
        <v>0</v>
      </c>
      <c r="BV16" s="107"/>
    </row>
    <row r="17" spans="19:74" ht="12.75">
      <c r="S17" s="107"/>
      <c r="T17" s="107">
        <f>+TRI!CJ20</f>
        <v>0</v>
      </c>
      <c r="U17" s="107">
        <f>+TRI!CK20</f>
        <v>0</v>
      </c>
      <c r="AA17" s="110">
        <f>+TRI!K20</f>
        <v>0</v>
      </c>
      <c r="AC17" s="109">
        <f>IF(AB17="F",AR17,AL17)</f>
        <v>0</v>
      </c>
      <c r="AD17" s="109">
        <f>+AG17-AE17-AF17</f>
        <v>0</v>
      </c>
      <c r="AE17" s="109"/>
      <c r="AF17" s="109">
        <f>+TRI!Q20</f>
        <v>0</v>
      </c>
      <c r="AG17" s="109">
        <f>+TRI!S20</f>
        <v>0</v>
      </c>
      <c r="AH17" s="109">
        <f>+TRI!Y20</f>
        <v>0</v>
      </c>
      <c r="AI17" s="109"/>
      <c r="AJ17" s="109">
        <f>+TRI!Z20</f>
        <v>0</v>
      </c>
      <c r="AK17" s="109">
        <f>+AH17+AJ17</f>
        <v>0</v>
      </c>
      <c r="AL17" s="109">
        <f>+AG17+AK17</f>
        <v>0</v>
      </c>
      <c r="AM17" s="107">
        <f>+TRI!AD20</f>
        <v>0</v>
      </c>
      <c r="AN17" s="109"/>
      <c r="AO17" s="109"/>
      <c r="AP17" s="109"/>
      <c r="AQ17" s="109"/>
      <c r="AR17" s="109"/>
      <c r="AS17" s="104"/>
      <c r="AT17" s="107"/>
      <c r="AV17" s="105"/>
      <c r="AW17" s="107"/>
      <c r="AX17" s="105"/>
      <c r="AY17" s="105"/>
      <c r="AZ17" s="106"/>
      <c r="BA17" s="105"/>
      <c r="BB17" s="105"/>
      <c r="BC17" s="105"/>
      <c r="BD17" s="105"/>
      <c r="BE17" s="104"/>
      <c r="BF17" s="105"/>
      <c r="BG17" s="105"/>
      <c r="BH17" s="105"/>
      <c r="BI17" s="105"/>
      <c r="BJ17" s="105"/>
      <c r="BK17" s="105"/>
      <c r="BT17" s="107">
        <f>+TRI!CM20-1900</f>
        <v>-1900</v>
      </c>
      <c r="BU17" s="68">
        <f>+TRI!CN20</f>
        <v>0</v>
      </c>
      <c r="BV17" s="107"/>
    </row>
    <row r="18" spans="19:74" ht="12.75">
      <c r="S18" s="107"/>
      <c r="T18" s="107" t="str">
        <f>+TRI!CJ21</f>
        <v>DKR</v>
      </c>
      <c r="U18" s="107" t="e">
        <f>+TRI!CK21</f>
        <v>#N/A</v>
      </c>
      <c r="AA18" t="str">
        <f>+TRI!K21</f>
        <v>G</v>
      </c>
      <c r="AC18" s="109">
        <f>IF(AB18="F",AR18,AL18)</f>
        <v>31.199999999999996</v>
      </c>
      <c r="AD18" s="109">
        <f>+AG18-AE18-AF18</f>
        <v>15.299999999999999</v>
      </c>
      <c r="AE18" s="109"/>
      <c r="AF18" s="109">
        <f>+TRI!Q21</f>
        <v>0</v>
      </c>
      <c r="AG18" s="109">
        <f>+TRI!S21</f>
        <v>15.299999999999999</v>
      </c>
      <c r="AH18" s="109">
        <f>+TRI!Y21</f>
        <v>15.799999999999999</v>
      </c>
      <c r="AI18" s="109"/>
      <c r="AJ18" s="109">
        <f>+TRI!Z21</f>
        <v>0.1</v>
      </c>
      <c r="AK18" s="109">
        <f>+AH18+AJ18</f>
        <v>15.899999999999999</v>
      </c>
      <c r="AL18" s="109">
        <f>+AG18+AK18</f>
        <v>31.199999999999996</v>
      </c>
      <c r="AM18" s="107">
        <f>+TRI!AD21</f>
        <v>2</v>
      </c>
      <c r="AN18" s="109"/>
      <c r="AO18" s="109"/>
      <c r="AP18" s="109"/>
      <c r="AQ18" s="109"/>
      <c r="AR18" s="109"/>
      <c r="AS18" s="104" t="s">
        <v>21</v>
      </c>
      <c r="AT18" s="107" t="e">
        <f>+TRI!CT21</f>
        <v>#N/A</v>
      </c>
      <c r="AU18" s="110" t="e">
        <f>+TRI!CU21</f>
        <v>#N/A</v>
      </c>
      <c r="AV18" s="105" t="e">
        <f>+TRI!CV21</f>
        <v>#N/A</v>
      </c>
      <c r="AW18" s="107" t="e">
        <f>+TRI!CW21</f>
        <v>#N/A</v>
      </c>
      <c r="AX18" s="105" t="e">
        <f>+TRI!CX21</f>
        <v>#N/A</v>
      </c>
      <c r="AY18" s="105"/>
      <c r="AZ18" s="106" t="e">
        <f>+TRI!CY21</f>
        <v>#N/A</v>
      </c>
      <c r="BA18" s="105" t="e">
        <f>+TRI!CZ21</f>
        <v>#N/A</v>
      </c>
      <c r="BB18" s="105" t="e">
        <f>+TRI!DA21</f>
        <v>#N/A</v>
      </c>
      <c r="BC18" s="105"/>
      <c r="BD18" s="105"/>
      <c r="BE18" s="104"/>
      <c r="BF18" s="105"/>
      <c r="BG18" s="105"/>
      <c r="BH18" s="105"/>
      <c r="BI18" s="105"/>
      <c r="BJ18" s="105"/>
      <c r="BK18" s="105"/>
      <c r="BT18" s="107">
        <f>+TRI!CM21-1900</f>
        <v>103</v>
      </c>
      <c r="BU18" s="68">
        <f>+TRI!CN21</f>
        <v>0</v>
      </c>
      <c r="BV18" s="107"/>
    </row>
    <row r="19" spans="19:74" ht="12.75">
      <c r="S19" s="107"/>
      <c r="T19" s="107" t="str">
        <f>+TRI!CJ22</f>
        <v>VR</v>
      </c>
      <c r="U19" s="107" t="str">
        <f>+TRI!CK22</f>
        <v>TJ Spartak Vrchlabí</v>
      </c>
      <c r="AA19" t="str">
        <f>+TRI!K22</f>
        <v>G</v>
      </c>
      <c r="AC19" s="109">
        <f>IF(AB19="F",AR19,AL19)</f>
        <v>31.4</v>
      </c>
      <c r="AD19" s="109">
        <f>+AG19-AE19-AF19</f>
        <v>15.200000000000001</v>
      </c>
      <c r="AE19" s="109"/>
      <c r="AF19" s="109">
        <f>+TRI!Q22</f>
        <v>0</v>
      </c>
      <c r="AG19" s="109">
        <f>+TRI!S22</f>
        <v>15.200000000000001</v>
      </c>
      <c r="AH19" s="109">
        <f>+TRI!Y22</f>
        <v>15.799999999999999</v>
      </c>
      <c r="AI19" s="109"/>
      <c r="AJ19" s="109">
        <f>+TRI!Z22</f>
        <v>0.4</v>
      </c>
      <c r="AK19" s="109">
        <f>+AH19+AJ19</f>
        <v>16.2</v>
      </c>
      <c r="AL19" s="109">
        <f>+AG19+AK19</f>
        <v>31.4</v>
      </c>
      <c r="AM19" s="107">
        <f>+TRI!AD22</f>
        <v>1</v>
      </c>
      <c r="AN19" s="109"/>
      <c r="AO19" s="109"/>
      <c r="AP19" s="109"/>
      <c r="AQ19" s="109"/>
      <c r="AR19" s="109"/>
      <c r="AS19" s="104" t="s">
        <v>21</v>
      </c>
      <c r="AT19" s="107" t="e">
        <f>+TRI!CT22</f>
        <v>#N/A</v>
      </c>
      <c r="AV19" s="105">
        <f>+AL19</f>
        <v>31.4</v>
      </c>
      <c r="AW19" s="107" t="e">
        <f>+TRI!CW22</f>
        <v>#N/A</v>
      </c>
      <c r="AX19" s="105"/>
      <c r="AY19" s="105"/>
      <c r="AZ19" s="106"/>
      <c r="BA19" s="105"/>
      <c r="BB19" s="105"/>
      <c r="BC19" s="105"/>
      <c r="BD19" s="105"/>
      <c r="BE19" s="104"/>
      <c r="BF19" s="105"/>
      <c r="BG19" s="105"/>
      <c r="BH19" s="105"/>
      <c r="BI19" s="105"/>
      <c r="BJ19" s="105"/>
      <c r="BK19" s="105"/>
      <c r="BT19" s="107">
        <f>+TRI!CM22-1900</f>
        <v>101</v>
      </c>
      <c r="BU19" s="68">
        <f>+TRI!CN22</f>
        <v>0</v>
      </c>
      <c r="BV19" s="107"/>
    </row>
    <row r="20" spans="19:74" ht="12.75">
      <c r="S20" s="107"/>
      <c r="T20" s="107" t="str">
        <f>+TRI!CJ23</f>
        <v>DKR</v>
      </c>
      <c r="U20" s="107" t="e">
        <f>+TRI!CK23</f>
        <v>#N/A</v>
      </c>
      <c r="AA20" t="str">
        <f>+TRI!K23</f>
        <v>G</v>
      </c>
      <c r="AC20" s="109">
        <f>IF(AB20="F",AR20,AL20)</f>
        <v>26.4</v>
      </c>
      <c r="AD20" s="109">
        <f>+AG20-AE20-AF20</f>
        <v>12.499999999999998</v>
      </c>
      <c r="AE20" s="109"/>
      <c r="AF20" s="109">
        <f>+TRI!Q23</f>
        <v>0</v>
      </c>
      <c r="AG20" s="109">
        <f>+TRI!S23</f>
        <v>12.499999999999998</v>
      </c>
      <c r="AH20" s="109">
        <f>+TRI!Y23</f>
        <v>13.800000000000002</v>
      </c>
      <c r="AI20" s="109"/>
      <c r="AJ20" s="109">
        <f>+TRI!Z23</f>
        <v>0.1</v>
      </c>
      <c r="AK20" s="109">
        <f>+AH20+AJ20</f>
        <v>13.900000000000002</v>
      </c>
      <c r="AL20" s="109">
        <f>+AG20+AK20</f>
        <v>26.4</v>
      </c>
      <c r="AM20" s="107">
        <f>+TRI!AD23</f>
        <v>3</v>
      </c>
      <c r="AN20" s="109"/>
      <c r="AO20" s="109"/>
      <c r="AP20" s="109"/>
      <c r="AQ20" s="109"/>
      <c r="AR20" s="109"/>
      <c r="AS20" s="104" t="s">
        <v>21</v>
      </c>
      <c r="AT20" s="107" t="e">
        <f>+TRI!CT23</f>
        <v>#N/A</v>
      </c>
      <c r="AU20" s="110" t="e">
        <f>+TRI!CU23</f>
        <v>#N/A</v>
      </c>
      <c r="AV20" s="105" t="e">
        <f>+TRI!CV23</f>
        <v>#N/A</v>
      </c>
      <c r="AW20" s="107" t="e">
        <f>+TRI!CW23</f>
        <v>#N/A</v>
      </c>
      <c r="AX20" s="105" t="e">
        <f>+TRI!CX23</f>
        <v>#N/A</v>
      </c>
      <c r="AY20" s="105"/>
      <c r="AZ20" s="106" t="e">
        <f>+TRI!CY23</f>
        <v>#N/A</v>
      </c>
      <c r="BA20" s="105" t="e">
        <f>+TRI!CZ23</f>
        <v>#N/A</v>
      </c>
      <c r="BB20" s="105" t="e">
        <f>+TRI!DA23</f>
        <v>#N/A</v>
      </c>
      <c r="BC20" s="105"/>
      <c r="BD20" s="105"/>
      <c r="BE20" s="104"/>
      <c r="BF20" s="105"/>
      <c r="BG20" s="105"/>
      <c r="BH20" s="105"/>
      <c r="BI20" s="105"/>
      <c r="BJ20" s="105"/>
      <c r="BK20" s="105"/>
      <c r="BT20" s="107">
        <f>+TRI!CM23-1900</f>
        <v>103</v>
      </c>
      <c r="BU20" s="68">
        <f>+TRI!CN23</f>
        <v>33716</v>
      </c>
      <c r="BV20" s="107"/>
    </row>
    <row r="21" spans="19:74" ht="12.75">
      <c r="S21" s="107"/>
      <c r="T21" s="107" t="str">
        <f>+TRI!CJ24</f>
        <v>DKR</v>
      </c>
      <c r="U21" s="107">
        <f>+TRI!CK24</f>
        <v>0</v>
      </c>
      <c r="AA21" t="str">
        <f>+TRI!K24</f>
        <v>G</v>
      </c>
      <c r="AC21" s="109">
        <f>IF(AB21="F",AR21,AL21)</f>
        <v>25.9</v>
      </c>
      <c r="AD21" s="109">
        <f>+AG21-AE21-AF21</f>
        <v>12.200000000000001</v>
      </c>
      <c r="AE21" s="109"/>
      <c r="AF21" s="109">
        <f>+TRI!Q24</f>
        <v>0</v>
      </c>
      <c r="AG21" s="109">
        <f>+TRI!S24</f>
        <v>12.200000000000001</v>
      </c>
      <c r="AH21" s="109">
        <f>+TRI!Y24</f>
        <v>13.6</v>
      </c>
      <c r="AI21" s="109"/>
      <c r="AJ21" s="109">
        <f>+TRI!Z24</f>
        <v>0.1</v>
      </c>
      <c r="AK21" s="109">
        <f>+AH21+AJ21</f>
        <v>13.7</v>
      </c>
      <c r="AL21" s="109">
        <f>+AG21+AK21</f>
        <v>25.9</v>
      </c>
      <c r="AM21" s="107">
        <f>+TRI!AD24</f>
        <v>4</v>
      </c>
      <c r="AN21" s="109"/>
      <c r="AO21" s="109"/>
      <c r="AP21" s="109"/>
      <c r="AQ21" s="109"/>
      <c r="AR21" s="109"/>
      <c r="AS21" s="104" t="s">
        <v>21</v>
      </c>
      <c r="AT21" s="107" t="e">
        <f>+TRI!CT24</f>
        <v>#N/A</v>
      </c>
      <c r="AV21" s="105">
        <f>+AL21</f>
        <v>25.9</v>
      </c>
      <c r="AW21" s="107" t="e">
        <f>+TRI!CW24</f>
        <v>#N/A</v>
      </c>
      <c r="AX21" s="105"/>
      <c r="AY21" s="105"/>
      <c r="AZ21" s="106"/>
      <c r="BA21" s="105"/>
      <c r="BB21" s="105"/>
      <c r="BC21" s="105"/>
      <c r="BD21" s="105"/>
      <c r="BE21" s="104"/>
      <c r="BF21" s="105"/>
      <c r="BG21" s="105"/>
      <c r="BH21" s="105"/>
      <c r="BI21" s="105"/>
      <c r="BJ21" s="105"/>
      <c r="BK21" s="105"/>
      <c r="BT21" s="107">
        <f>+TRI!CM24-1900</f>
        <v>102</v>
      </c>
      <c r="BU21" s="68">
        <f>+TRI!CN24</f>
        <v>0</v>
      </c>
      <c r="BV21" s="107"/>
    </row>
    <row r="22" spans="19:74" ht="12.75">
      <c r="S22" s="107"/>
      <c r="T22" s="107" t="str">
        <f>+TRI!CJ25</f>
        <v>DKR</v>
      </c>
      <c r="U22" s="107">
        <f>+TRI!CK25</f>
        <v>0</v>
      </c>
      <c r="AA22" t="str">
        <f>+TRI!K25</f>
        <v>G</v>
      </c>
      <c r="AC22" s="109">
        <f>IF(AB22="F",AR22,AL22)</f>
        <v>25</v>
      </c>
      <c r="AD22" s="109">
        <f>+AG22-AE22-AF22</f>
        <v>10.6</v>
      </c>
      <c r="AE22" s="109"/>
      <c r="AF22" s="109">
        <f>+TRI!Q25</f>
        <v>0</v>
      </c>
      <c r="AG22" s="109">
        <f>+TRI!S25</f>
        <v>10.6</v>
      </c>
      <c r="AH22" s="109">
        <f>+TRI!Y25</f>
        <v>14.300000000000002</v>
      </c>
      <c r="AI22" s="109"/>
      <c r="AJ22" s="109">
        <f>+TRI!Z25</f>
        <v>0.1</v>
      </c>
      <c r="AK22" s="109">
        <f>+AH22+AJ22</f>
        <v>14.400000000000002</v>
      </c>
      <c r="AL22" s="109">
        <f>+AG22+AK22</f>
        <v>25</v>
      </c>
      <c r="AM22" s="107">
        <f>+TRI!AD25</f>
        <v>5</v>
      </c>
      <c r="AN22" s="109"/>
      <c r="AO22" s="109"/>
      <c r="AP22" s="109"/>
      <c r="AQ22" s="109"/>
      <c r="AR22" s="109"/>
      <c r="AS22" s="104" t="s">
        <v>21</v>
      </c>
      <c r="AT22" s="107" t="e">
        <f>+TRI!CT25</f>
        <v>#N/A</v>
      </c>
      <c r="AV22" s="105">
        <f>+AL22</f>
        <v>25</v>
      </c>
      <c r="AW22" s="107" t="e">
        <f>+TRI!CW25</f>
        <v>#N/A</v>
      </c>
      <c r="AX22" s="105"/>
      <c r="AY22" s="105"/>
      <c r="AZ22" s="106"/>
      <c r="BA22" s="105"/>
      <c r="BB22" s="105"/>
      <c r="BC22" s="105"/>
      <c r="BD22" s="105"/>
      <c r="BE22" s="104"/>
      <c r="BF22" s="105"/>
      <c r="BG22" s="105"/>
      <c r="BH22" s="105"/>
      <c r="BI22" s="105"/>
      <c r="BJ22" s="105"/>
      <c r="BK22" s="105"/>
      <c r="BT22" s="107">
        <f>+TRI!CM25-1900</f>
        <v>103</v>
      </c>
      <c r="BU22" s="68">
        <f>+TRI!CN25</f>
        <v>0</v>
      </c>
      <c r="BV22" s="107"/>
    </row>
    <row r="23" spans="19:74" ht="12.75">
      <c r="S23" s="107"/>
      <c r="T23" s="107" t="str">
        <f>+TRI!CJ26</f>
        <v>VR</v>
      </c>
      <c r="U23" s="107" t="str">
        <f>+TRI!CK26</f>
        <v>Spartak Vrchlabí</v>
      </c>
      <c r="AA23" t="str">
        <f>+TRI!K26</f>
        <v>G</v>
      </c>
      <c r="AC23" s="109">
        <f>IF(AB23="F",AR23,AL23)</f>
        <v>23.400000000000002</v>
      </c>
      <c r="AD23" s="109">
        <f>+AG23-AE23-AF23</f>
        <v>7.8000000000000025</v>
      </c>
      <c r="AE23" s="109"/>
      <c r="AF23" s="109">
        <f>+TRI!Q26</f>
        <v>0</v>
      </c>
      <c r="AG23" s="109">
        <f>+TRI!S26</f>
        <v>7.8000000000000025</v>
      </c>
      <c r="AH23" s="109">
        <f>+TRI!Y26</f>
        <v>14.6</v>
      </c>
      <c r="AI23" s="109"/>
      <c r="AJ23" s="109">
        <f>+TRI!Z26</f>
        <v>1</v>
      </c>
      <c r="AK23" s="109">
        <f>+AH23+AJ23</f>
        <v>15.6</v>
      </c>
      <c r="AL23" s="109">
        <f>+AG23+AK23</f>
        <v>23.400000000000002</v>
      </c>
      <c r="AM23" s="107">
        <f>+TRI!AD26</f>
        <v>6</v>
      </c>
      <c r="AN23" s="109"/>
      <c r="AO23" s="109"/>
      <c r="AP23" s="109"/>
      <c r="AQ23" s="109"/>
      <c r="AR23" s="109"/>
      <c r="AS23" s="104"/>
      <c r="AT23" s="107"/>
      <c r="AV23" s="105"/>
      <c r="AW23" s="107"/>
      <c r="AX23" s="105"/>
      <c r="AY23" s="105"/>
      <c r="AZ23" s="106"/>
      <c r="BA23" s="105"/>
      <c r="BB23" s="105"/>
      <c r="BC23" s="105"/>
      <c r="BD23" s="105"/>
      <c r="BE23" s="104"/>
      <c r="BF23" s="105"/>
      <c r="BG23" s="105"/>
      <c r="BH23" s="105"/>
      <c r="BI23" s="105"/>
      <c r="BJ23" s="105"/>
      <c r="BK23" s="105"/>
      <c r="BT23" s="107">
        <f>+TRI!CM26-1900</f>
        <v>101</v>
      </c>
      <c r="BU23" s="68">
        <f>+TRI!CN26</f>
        <v>0</v>
      </c>
      <c r="BV23" s="107"/>
    </row>
    <row r="24" spans="19:74" ht="12.75">
      <c r="S24" s="107"/>
      <c r="T24" s="107" t="str">
        <f>+TRI!CJ27</f>
        <v>VR</v>
      </c>
      <c r="U24" s="107" t="str">
        <f>+TRI!CK27</f>
        <v>TJ Spartak Vrchlabí</v>
      </c>
      <c r="AA24" t="str">
        <f>+TRI!K27</f>
        <v>G</v>
      </c>
      <c r="AC24" s="109">
        <f>IF(AB24="F",AR24,AL24)</f>
        <v>23.1</v>
      </c>
      <c r="AD24" s="109">
        <f>+AG24-AE24-AF24</f>
        <v>14.899999999999997</v>
      </c>
      <c r="AE24" s="109"/>
      <c r="AF24" s="109">
        <f>+TRI!Q27</f>
        <v>0</v>
      </c>
      <c r="AG24" s="109">
        <f>+TRI!S27</f>
        <v>14.899999999999997</v>
      </c>
      <c r="AH24" s="109">
        <f>+TRI!Y27</f>
        <v>7.8000000000000025</v>
      </c>
      <c r="AI24" s="109"/>
      <c r="AJ24" s="109">
        <f>+TRI!Z27</f>
        <v>0.4</v>
      </c>
      <c r="AK24" s="109">
        <f>+AH24+AJ24</f>
        <v>8.200000000000003</v>
      </c>
      <c r="AL24" s="109">
        <f>+AG24+AK24</f>
        <v>23.1</v>
      </c>
      <c r="AM24" s="107">
        <f>+TRI!AD27</f>
        <v>7</v>
      </c>
      <c r="AN24" s="109"/>
      <c r="AO24" s="109"/>
      <c r="AP24" s="109"/>
      <c r="AQ24" s="109"/>
      <c r="AR24" s="109"/>
      <c r="AS24" s="104"/>
      <c r="AT24" s="107"/>
      <c r="AV24" s="105"/>
      <c r="AW24" s="107"/>
      <c r="AX24" s="105"/>
      <c r="AY24" s="105"/>
      <c r="AZ24" s="106"/>
      <c r="BA24" s="105"/>
      <c r="BB24" s="105"/>
      <c r="BC24" s="105"/>
      <c r="BD24" s="105"/>
      <c r="BE24" s="104"/>
      <c r="BF24" s="105"/>
      <c r="BG24" s="105"/>
      <c r="BH24" s="105"/>
      <c r="BI24" s="105"/>
      <c r="BJ24" s="105"/>
      <c r="BK24" s="105"/>
      <c r="BT24" s="107">
        <f>+TRI!CM27-1900</f>
        <v>-1900</v>
      </c>
      <c r="BU24" s="68">
        <f>+TRI!CN27</f>
        <v>0</v>
      </c>
      <c r="BV24" s="107"/>
    </row>
    <row r="25" spans="19:74" ht="12.75">
      <c r="S25" s="107"/>
      <c r="T25" s="107" t="str">
        <f>+TRI!CJ28</f>
        <v>DKR</v>
      </c>
      <c r="U25" s="107" t="e">
        <f>+TRI!CK28</f>
        <v>#N/A</v>
      </c>
      <c r="AA25" t="str">
        <f>+TRI!K28</f>
        <v>G</v>
      </c>
      <c r="AC25" s="109">
        <f>IF(AB25="F",AR25,AL25)</f>
        <v>18.9</v>
      </c>
      <c r="AD25" s="109">
        <f>+AG25-AE25-AF25</f>
        <v>7.8000000000000025</v>
      </c>
      <c r="AE25" s="109"/>
      <c r="AF25" s="109">
        <f>+TRI!Q28</f>
        <v>0</v>
      </c>
      <c r="AG25" s="109">
        <f>+TRI!S28</f>
        <v>7.8000000000000025</v>
      </c>
      <c r="AH25" s="109">
        <f>+TRI!Y28</f>
        <v>10.999999999999998</v>
      </c>
      <c r="AI25" s="109"/>
      <c r="AJ25" s="109">
        <f>+TRI!Z28</f>
        <v>0.1</v>
      </c>
      <c r="AK25" s="109">
        <f>+AH25+AJ25</f>
        <v>11.099999999999998</v>
      </c>
      <c r="AL25" s="109">
        <f>+AG25+AK25</f>
        <v>18.9</v>
      </c>
      <c r="AM25" s="107">
        <f>+TRI!AD28</f>
        <v>8</v>
      </c>
      <c r="AN25" s="109"/>
      <c r="AO25" s="109"/>
      <c r="AP25" s="109"/>
      <c r="AQ25" s="109"/>
      <c r="AR25" s="109"/>
      <c r="AS25" s="104" t="s">
        <v>21</v>
      </c>
      <c r="AT25" s="107" t="e">
        <f>+TRI!CT28</f>
        <v>#N/A</v>
      </c>
      <c r="AV25" s="105">
        <f>+AL25</f>
        <v>18.9</v>
      </c>
      <c r="AW25" s="107" t="e">
        <f>+TRI!CW28</f>
        <v>#N/A</v>
      </c>
      <c r="AX25" s="105"/>
      <c r="AY25" s="105"/>
      <c r="AZ25" s="106"/>
      <c r="BA25" s="105"/>
      <c r="BB25" s="105"/>
      <c r="BC25" s="105"/>
      <c r="BD25" s="105"/>
      <c r="BE25" s="104"/>
      <c r="BF25" s="105"/>
      <c r="BG25" s="105"/>
      <c r="BH25" s="105"/>
      <c r="BI25" s="105"/>
      <c r="BJ25" s="105"/>
      <c r="BK25" s="105"/>
      <c r="BT25" s="107">
        <f>+TRI!CM28-1900</f>
        <v>-1900</v>
      </c>
      <c r="BU25" s="68">
        <f>+TRI!CN28</f>
        <v>0</v>
      </c>
      <c r="BV25" s="107"/>
    </row>
    <row r="26" spans="19:74" ht="12.75">
      <c r="S26" s="107"/>
      <c r="T26" s="107">
        <f>+TRI!CJ29</f>
        <v>0</v>
      </c>
      <c r="U26" s="107">
        <f>+TRI!CK29</f>
        <v>0</v>
      </c>
      <c r="AA26" s="110">
        <f>+TRI!K29</f>
        <v>0</v>
      </c>
      <c r="AC26" s="109">
        <f>IF(AB26="F",AR26,AL26)</f>
        <v>0</v>
      </c>
      <c r="AD26" s="109">
        <f>+AG26-AE26-AF26</f>
        <v>0</v>
      </c>
      <c r="AE26" s="109"/>
      <c r="AF26" s="109">
        <f>+TRI!Q29</f>
        <v>0</v>
      </c>
      <c r="AG26" s="109">
        <f>+TRI!S29</f>
        <v>0</v>
      </c>
      <c r="AH26" s="109">
        <f>+TRI!Y29</f>
        <v>0</v>
      </c>
      <c r="AI26" s="109"/>
      <c r="AJ26" s="109">
        <f>+TRI!Z29</f>
        <v>0</v>
      </c>
      <c r="AK26" s="109">
        <f>+AH26+AJ26</f>
        <v>0</v>
      </c>
      <c r="AL26" s="109">
        <f>+AG26+AK26</f>
        <v>0</v>
      </c>
      <c r="AM26" s="107">
        <f>+TRI!AD29</f>
        <v>0</v>
      </c>
      <c r="AN26" s="109"/>
      <c r="AO26" s="109"/>
      <c r="AP26" s="109"/>
      <c r="AQ26" s="109"/>
      <c r="AR26" s="109"/>
      <c r="AS26" s="104" t="s">
        <v>21</v>
      </c>
      <c r="AT26" s="107">
        <f>+TRI!CT29</f>
        <v>0</v>
      </c>
      <c r="AV26" s="105">
        <f>+AL26</f>
        <v>0</v>
      </c>
      <c r="AW26" s="107">
        <f>+TRI!CW29</f>
        <v>0</v>
      </c>
      <c r="AX26" s="105"/>
      <c r="AY26" s="105"/>
      <c r="AZ26" s="106"/>
      <c r="BA26" s="105"/>
      <c r="BB26" s="105"/>
      <c r="BC26" s="105"/>
      <c r="BD26" s="105"/>
      <c r="BE26" s="104"/>
      <c r="BF26" s="105"/>
      <c r="BG26" s="105"/>
      <c r="BH26" s="105"/>
      <c r="BI26" s="105"/>
      <c r="BJ26" s="105"/>
      <c r="BK26" s="105"/>
      <c r="BT26" s="107">
        <f>+TRI!CM29-1900</f>
        <v>-1900</v>
      </c>
      <c r="BU26" s="68">
        <f>+TRI!CN29</f>
        <v>0</v>
      </c>
      <c r="BV26" s="107"/>
    </row>
    <row r="27" spans="19:74" ht="12.75">
      <c r="S27" s="107"/>
      <c r="T27" s="107">
        <f>+TRI!CJ30</f>
        <v>0</v>
      </c>
      <c r="U27" s="107">
        <f>+TRI!CK30</f>
        <v>0</v>
      </c>
      <c r="AA27" s="110">
        <f>+TRI!K30</f>
        <v>0</v>
      </c>
      <c r="AC27" s="109">
        <f>IF(AB27="F",AR27,AL27)</f>
        <v>0</v>
      </c>
      <c r="AD27" s="109">
        <f>+AG27-AE27-AF27</f>
        <v>0</v>
      </c>
      <c r="AE27" s="109"/>
      <c r="AF27" s="109">
        <f>+TRI!Q30</f>
        <v>0</v>
      </c>
      <c r="AG27" s="109">
        <f>+TRI!S30</f>
        <v>0</v>
      </c>
      <c r="AH27" s="109">
        <f>+TRI!Y30</f>
        <v>0</v>
      </c>
      <c r="AI27" s="109"/>
      <c r="AJ27" s="109">
        <f>+TRI!Z30</f>
        <v>0</v>
      </c>
      <c r="AK27" s="109">
        <f>+AH27+AJ27</f>
        <v>0</v>
      </c>
      <c r="AL27" s="109">
        <f>+AG27+AK27</f>
        <v>0</v>
      </c>
      <c r="AM27" s="107">
        <f>+TRI!AD30</f>
        <v>0</v>
      </c>
      <c r="AN27" s="109"/>
      <c r="AO27" s="109"/>
      <c r="AP27" s="109"/>
      <c r="AQ27" s="109"/>
      <c r="AR27" s="109"/>
      <c r="AS27" s="104" t="s">
        <v>21</v>
      </c>
      <c r="AT27" s="107">
        <f>+TRI!CT30</f>
        <v>0</v>
      </c>
      <c r="AV27" s="105">
        <f>+AL27</f>
        <v>0</v>
      </c>
      <c r="AW27" s="107">
        <f>+TRI!CW30</f>
        <v>0</v>
      </c>
      <c r="AX27" s="105"/>
      <c r="AY27" s="105"/>
      <c r="AZ27" s="106"/>
      <c r="BA27" s="105"/>
      <c r="BB27" s="105"/>
      <c r="BC27" s="105"/>
      <c r="BD27" s="105"/>
      <c r="BE27" s="104"/>
      <c r="BF27" s="105"/>
      <c r="BG27" s="105"/>
      <c r="BH27" s="105"/>
      <c r="BI27" s="105"/>
      <c r="BJ27" s="105"/>
      <c r="BK27" s="105"/>
      <c r="BT27" s="107">
        <f>+TRI!CM30-1900</f>
        <v>-1900</v>
      </c>
      <c r="BU27" s="68">
        <f>+TRI!CN30</f>
        <v>0</v>
      </c>
      <c r="BV27" s="107"/>
    </row>
    <row r="28" spans="19:74" ht="12.75">
      <c r="S28" s="107"/>
      <c r="T28" s="107">
        <f>+TRI!CJ31</f>
        <v>0</v>
      </c>
      <c r="U28" s="107">
        <f>+TRI!CK31</f>
        <v>0</v>
      </c>
      <c r="AA28" s="110">
        <f>+TRI!K31</f>
        <v>0</v>
      </c>
      <c r="AC28" s="109">
        <f>IF(AB28="F",AR28,AL28)</f>
        <v>0</v>
      </c>
      <c r="AD28" s="109">
        <f>+AG28-AE28-AF28</f>
        <v>0</v>
      </c>
      <c r="AE28" s="109"/>
      <c r="AF28" s="109">
        <f>+TRI!Q31</f>
        <v>0</v>
      </c>
      <c r="AG28" s="109">
        <f>+TRI!S31</f>
        <v>0</v>
      </c>
      <c r="AH28" s="109">
        <f>+TRI!Y31</f>
        <v>0</v>
      </c>
      <c r="AI28" s="109"/>
      <c r="AJ28" s="109">
        <f>+TRI!Z31</f>
        <v>0</v>
      </c>
      <c r="AK28" s="109">
        <f>+AH28+AJ28</f>
        <v>0</v>
      </c>
      <c r="AL28" s="109">
        <f>+AG28+AK28</f>
        <v>0</v>
      </c>
      <c r="AM28" s="107">
        <f>+TRI!AD31</f>
        <v>0</v>
      </c>
      <c r="AN28" s="109"/>
      <c r="AO28" s="109"/>
      <c r="AP28" s="109"/>
      <c r="AQ28" s="109"/>
      <c r="AR28" s="109"/>
      <c r="AS28" s="104" t="s">
        <v>21</v>
      </c>
      <c r="AT28" s="107">
        <f>+TRI!CT31</f>
        <v>0</v>
      </c>
      <c r="AV28" s="105">
        <f>+AL28</f>
        <v>0</v>
      </c>
      <c r="AW28" s="107">
        <f>+TRI!CW31</f>
        <v>0</v>
      </c>
      <c r="AX28" s="105"/>
      <c r="AY28" s="105"/>
      <c r="AZ28" s="106"/>
      <c r="BA28" s="105"/>
      <c r="BB28" s="105"/>
      <c r="BC28" s="105"/>
      <c r="BD28" s="105"/>
      <c r="BE28" s="104"/>
      <c r="BF28" s="105"/>
      <c r="BG28" s="105"/>
      <c r="BH28" s="105"/>
      <c r="BI28" s="105"/>
      <c r="BJ28" s="105"/>
      <c r="BK28" s="105"/>
      <c r="BT28" s="107">
        <f>+TRI!CM31-1900</f>
        <v>-1900</v>
      </c>
      <c r="BU28" s="68">
        <f>+TRI!CN31</f>
        <v>0</v>
      </c>
      <c r="BV28" s="107"/>
    </row>
    <row r="29" spans="19:74" ht="12.75">
      <c r="S29" s="107"/>
      <c r="T29" s="107">
        <f>+TRI!CJ32</f>
        <v>0</v>
      </c>
      <c r="U29" s="107">
        <f>+TRI!CK32</f>
        <v>0</v>
      </c>
      <c r="AA29" s="110">
        <f>+TRI!K32</f>
        <v>0</v>
      </c>
      <c r="AC29" s="109">
        <f>IF(AB29="F",AR29,AL29)</f>
        <v>0</v>
      </c>
      <c r="AD29" s="109">
        <f>+AG29-AE29-AF29</f>
        <v>0</v>
      </c>
      <c r="AE29" s="109"/>
      <c r="AF29" s="109">
        <f>+TRI!Q32</f>
        <v>0</v>
      </c>
      <c r="AG29" s="109">
        <f>+TRI!S32</f>
        <v>0</v>
      </c>
      <c r="AH29" s="109">
        <f>+TRI!Y32</f>
        <v>0</v>
      </c>
      <c r="AI29" s="109"/>
      <c r="AJ29" s="109">
        <f>+TRI!Z32</f>
        <v>0</v>
      </c>
      <c r="AK29" s="109">
        <f>+AH29+AJ29</f>
        <v>0</v>
      </c>
      <c r="AL29" s="109">
        <f>+AG29+AK29</f>
        <v>0</v>
      </c>
      <c r="AM29" s="107">
        <f>+TRI!AD32</f>
        <v>0</v>
      </c>
      <c r="AN29" s="109"/>
      <c r="AO29" s="109"/>
      <c r="AP29" s="109"/>
      <c r="AQ29" s="109"/>
      <c r="AR29" s="109"/>
      <c r="AS29" s="104" t="s">
        <v>21</v>
      </c>
      <c r="AT29" s="107">
        <f>+TRI!CT32</f>
        <v>0</v>
      </c>
      <c r="AV29" s="105">
        <f>+AL29</f>
        <v>0</v>
      </c>
      <c r="AW29" s="107">
        <f>+TRI!CW32</f>
        <v>0</v>
      </c>
      <c r="AX29" s="105"/>
      <c r="AY29" s="105"/>
      <c r="AZ29" s="106"/>
      <c r="BA29" s="105"/>
      <c r="BB29" s="105"/>
      <c r="BC29" s="105"/>
      <c r="BD29" s="105"/>
      <c r="BE29" s="104"/>
      <c r="BF29" s="105"/>
      <c r="BG29" s="105"/>
      <c r="BH29" s="105"/>
      <c r="BI29" s="105"/>
      <c r="BJ29" s="105"/>
      <c r="BK29" s="105"/>
      <c r="BT29" s="107">
        <f>+TRI!CM32-1900</f>
        <v>-1900</v>
      </c>
      <c r="BU29" s="68">
        <f>+TRI!CN32</f>
        <v>0</v>
      </c>
      <c r="BV29" s="107"/>
    </row>
    <row r="30" spans="19:74" ht="12.75">
      <c r="S30" s="107"/>
      <c r="T30" s="107">
        <f>+TRI!CJ33</f>
        <v>0</v>
      </c>
      <c r="U30" s="107">
        <f>+TRI!CK33</f>
        <v>0</v>
      </c>
      <c r="AA30" s="110">
        <f>+TRI!K33</f>
        <v>0</v>
      </c>
      <c r="AC30" s="109">
        <f>IF(AB30="F",AR30,AL30)</f>
        <v>0</v>
      </c>
      <c r="AD30" s="109">
        <f>+AG30-AE30-AF30</f>
        <v>0</v>
      </c>
      <c r="AE30" s="109"/>
      <c r="AF30" s="109">
        <f>+TRI!Q33</f>
        <v>0</v>
      </c>
      <c r="AG30" s="109">
        <f>+TRI!S33</f>
        <v>0</v>
      </c>
      <c r="AH30" s="109">
        <f>+TRI!Y33</f>
        <v>0</v>
      </c>
      <c r="AI30" s="109"/>
      <c r="AJ30" s="109">
        <f>+TRI!Z33</f>
        <v>0</v>
      </c>
      <c r="AK30" s="109">
        <f>+AH30+AJ30</f>
        <v>0</v>
      </c>
      <c r="AL30" s="109">
        <f>+AG30+AK30</f>
        <v>0</v>
      </c>
      <c r="AM30" s="107">
        <f>+TRI!AD33</f>
        <v>0</v>
      </c>
      <c r="AN30" s="109"/>
      <c r="AO30" s="109"/>
      <c r="AP30" s="109"/>
      <c r="AQ30" s="109"/>
      <c r="AR30" s="109"/>
      <c r="AS30" s="104" t="s">
        <v>21</v>
      </c>
      <c r="AT30" s="107">
        <f>+TRI!CT33</f>
        <v>0</v>
      </c>
      <c r="AV30" s="105">
        <f>+AL30</f>
        <v>0</v>
      </c>
      <c r="AW30" s="107">
        <f>+TRI!CW33</f>
        <v>0</v>
      </c>
      <c r="AX30" s="105"/>
      <c r="AY30" s="105"/>
      <c r="AZ30" s="106"/>
      <c r="BA30" s="105"/>
      <c r="BB30" s="105"/>
      <c r="BC30" s="105"/>
      <c r="BD30" s="105"/>
      <c r="BE30" s="104"/>
      <c r="BF30" s="105"/>
      <c r="BG30" s="105"/>
      <c r="BH30" s="105"/>
      <c r="BI30" s="105"/>
      <c r="BJ30" s="105"/>
      <c r="BK30" s="105"/>
      <c r="BT30" s="107">
        <f>+TRI!CM33-1900</f>
        <v>-1900</v>
      </c>
      <c r="BU30" s="68">
        <f>+TRI!CN33</f>
        <v>0</v>
      </c>
      <c r="BV30" s="107"/>
    </row>
    <row r="31" spans="19:74" ht="12.75">
      <c r="S31" s="107"/>
      <c r="T31" s="107">
        <f>+TRI!CJ34</f>
        <v>0</v>
      </c>
      <c r="U31" s="107">
        <f>+TRI!CK34</f>
        <v>0</v>
      </c>
      <c r="AA31" s="110">
        <f>+TRI!K34</f>
        <v>0</v>
      </c>
      <c r="AC31" s="109">
        <f>IF(AB31="F",AR31,AL31)</f>
        <v>0</v>
      </c>
      <c r="AD31" s="109">
        <f>+AG31-AE31-AF31</f>
        <v>0</v>
      </c>
      <c r="AE31" s="109"/>
      <c r="AF31" s="109">
        <f>+TRI!Q34</f>
        <v>0</v>
      </c>
      <c r="AG31" s="109">
        <f>+TRI!S34</f>
        <v>0</v>
      </c>
      <c r="AH31" s="109">
        <f>+TRI!Y34</f>
        <v>0</v>
      </c>
      <c r="AI31" s="109"/>
      <c r="AJ31" s="109">
        <f>+TRI!Z34</f>
        <v>0</v>
      </c>
      <c r="AK31" s="109">
        <f>+AH31+AJ31</f>
        <v>0</v>
      </c>
      <c r="AL31" s="109">
        <f>+AG31+AK31</f>
        <v>0</v>
      </c>
      <c r="AM31" s="107">
        <f>+TRI!AD34</f>
        <v>0</v>
      </c>
      <c r="AN31" s="109"/>
      <c r="AO31" s="109"/>
      <c r="AP31" s="109"/>
      <c r="AQ31" s="109"/>
      <c r="AR31" s="109"/>
      <c r="AS31" s="104" t="s">
        <v>21</v>
      </c>
      <c r="AT31" s="107">
        <f>+TRI!CT34</f>
        <v>0</v>
      </c>
      <c r="AV31" s="105">
        <f>+AL31</f>
        <v>0</v>
      </c>
      <c r="AW31" s="107">
        <f>+TRI!CW34</f>
        <v>0</v>
      </c>
      <c r="AX31" s="105"/>
      <c r="AY31" s="105"/>
      <c r="AZ31" s="106"/>
      <c r="BA31" s="105"/>
      <c r="BB31" s="105"/>
      <c r="BC31" s="105"/>
      <c r="BD31" s="105"/>
      <c r="BE31" s="104"/>
      <c r="BF31" s="105"/>
      <c r="BG31" s="105"/>
      <c r="BH31" s="105"/>
      <c r="BI31" s="105"/>
      <c r="BJ31" s="105"/>
      <c r="BK31" s="105"/>
      <c r="BT31" s="107">
        <f>+TRI!CM34-1900</f>
        <v>-1900</v>
      </c>
      <c r="BU31" s="68">
        <f>+TRI!CN34</f>
        <v>0</v>
      </c>
      <c r="BV31" s="107"/>
    </row>
    <row r="32" spans="19:74" ht="12.75">
      <c r="S32" s="107"/>
      <c r="T32" s="107">
        <f>+TRI!CJ35</f>
        <v>0</v>
      </c>
      <c r="U32" s="107">
        <f>+TRI!CK35</f>
        <v>0</v>
      </c>
      <c r="AA32" s="110">
        <f>+TRI!K35</f>
        <v>0</v>
      </c>
      <c r="AC32" s="109">
        <f>IF(AB32="F",AR32,AL32)</f>
        <v>0</v>
      </c>
      <c r="AD32" s="109">
        <f>+AG32-AE32-AF32</f>
        <v>0</v>
      </c>
      <c r="AE32" s="109"/>
      <c r="AF32" s="109">
        <f>+TRI!Q35</f>
        <v>0</v>
      </c>
      <c r="AG32" s="109">
        <f>+TRI!S35</f>
        <v>0</v>
      </c>
      <c r="AH32" s="109">
        <f>+TRI!Y35</f>
        <v>0</v>
      </c>
      <c r="AI32" s="109"/>
      <c r="AJ32" s="109">
        <f>+TRI!Z35</f>
        <v>0</v>
      </c>
      <c r="AK32" s="109">
        <f>+AH32+AJ32</f>
        <v>0</v>
      </c>
      <c r="AL32" s="109">
        <f>+AG32+AK32</f>
        <v>0</v>
      </c>
      <c r="AM32" s="107">
        <f>+TRI!AD35</f>
        <v>0</v>
      </c>
      <c r="AN32" s="109"/>
      <c r="AO32" s="109"/>
      <c r="AP32" s="109"/>
      <c r="AQ32" s="109"/>
      <c r="AR32" s="109"/>
      <c r="AS32" s="104" t="s">
        <v>21</v>
      </c>
      <c r="AT32" s="107">
        <f>+TRI!CT35</f>
        <v>0</v>
      </c>
      <c r="AV32" s="105">
        <f>+AL32</f>
        <v>0</v>
      </c>
      <c r="AW32" s="107">
        <f>+TRI!CW35</f>
        <v>0</v>
      </c>
      <c r="AX32" s="105"/>
      <c r="AY32" s="105"/>
      <c r="AZ32" s="106"/>
      <c r="BA32" s="105"/>
      <c r="BB32" s="105"/>
      <c r="BC32" s="105"/>
      <c r="BD32" s="105"/>
      <c r="BE32" s="104"/>
      <c r="BF32" s="105"/>
      <c r="BG32" s="105"/>
      <c r="BH32" s="105"/>
      <c r="BI32" s="105"/>
      <c r="BJ32" s="105"/>
      <c r="BK32" s="105"/>
      <c r="BT32" s="107">
        <f>+TRI!CM35-1900</f>
        <v>-1900</v>
      </c>
      <c r="BU32" s="68">
        <f>+TRI!CN35</f>
        <v>0</v>
      </c>
      <c r="BV32" s="107"/>
    </row>
    <row r="33" spans="19:74" ht="12.75">
      <c r="S33" s="107"/>
      <c r="T33" s="107">
        <f>+TRI!CJ36</f>
        <v>0</v>
      </c>
      <c r="U33" s="107">
        <f>+TRI!CK36</f>
        <v>0</v>
      </c>
      <c r="AA33" s="110">
        <f>+TRI!K36</f>
        <v>0</v>
      </c>
      <c r="AC33" s="109">
        <f>IF(AB33="F",AR33,AL33)</f>
        <v>0</v>
      </c>
      <c r="AD33" s="109">
        <f>+AG33-AE33-AF33</f>
        <v>0</v>
      </c>
      <c r="AE33" s="109"/>
      <c r="AF33" s="109">
        <f>+TRI!Q36</f>
        <v>0</v>
      </c>
      <c r="AG33" s="109">
        <f>+TRI!S36</f>
        <v>0</v>
      </c>
      <c r="AH33" s="109">
        <f>+TRI!Y36</f>
        <v>0</v>
      </c>
      <c r="AI33" s="109"/>
      <c r="AJ33" s="109">
        <f>+TRI!Z36</f>
        <v>0</v>
      </c>
      <c r="AK33" s="109">
        <f>+AH33+AJ33</f>
        <v>0</v>
      </c>
      <c r="AL33" s="109">
        <f>+AG33+AK33</f>
        <v>0</v>
      </c>
      <c r="AM33" s="107">
        <f>+TRI!AD36</f>
        <v>0</v>
      </c>
      <c r="AN33" s="109"/>
      <c r="AO33" s="109"/>
      <c r="AP33" s="109"/>
      <c r="AQ33" s="109"/>
      <c r="AR33" s="109"/>
      <c r="AS33" s="104" t="s">
        <v>21</v>
      </c>
      <c r="AT33" s="107">
        <f>+TRI!CT36</f>
        <v>0</v>
      </c>
      <c r="AV33" s="105">
        <f>+AL33</f>
        <v>0</v>
      </c>
      <c r="AW33" s="107">
        <f>+TRI!CW36</f>
        <v>0</v>
      </c>
      <c r="AX33" s="105"/>
      <c r="AY33" s="105"/>
      <c r="AZ33" s="106"/>
      <c r="BA33" s="105"/>
      <c r="BB33" s="105"/>
      <c r="BC33" s="105"/>
      <c r="BD33" s="105"/>
      <c r="BE33" s="104"/>
      <c r="BF33" s="105"/>
      <c r="BG33" s="105"/>
      <c r="BH33" s="105"/>
      <c r="BI33" s="105"/>
      <c r="BJ33" s="105"/>
      <c r="BK33" s="105"/>
      <c r="BT33" s="107">
        <f>+TRI!CM36-1900</f>
        <v>-1900</v>
      </c>
      <c r="BU33" s="68">
        <f>+TRI!CN36</f>
        <v>0</v>
      </c>
      <c r="BV33" s="107"/>
    </row>
    <row r="34" spans="19:74" ht="12.75">
      <c r="S34" s="107"/>
      <c r="T34" s="107">
        <f>+TRI!CJ37</f>
        <v>0</v>
      </c>
      <c r="U34" s="107">
        <f>+TRI!CK37</f>
        <v>0</v>
      </c>
      <c r="AA34" s="110">
        <f>+TRI!K37</f>
        <v>0</v>
      </c>
      <c r="AC34" s="109">
        <f>IF(AB34="F",AR34,AL34)</f>
        <v>0</v>
      </c>
      <c r="AD34" s="109">
        <f>+AG34-AE34-AF34</f>
        <v>0</v>
      </c>
      <c r="AE34" s="109"/>
      <c r="AF34" s="109">
        <f>+TRI!Q37</f>
        <v>0</v>
      </c>
      <c r="AG34" s="109">
        <f>+TRI!S37</f>
        <v>0</v>
      </c>
      <c r="AH34" s="109">
        <f>+TRI!Y37</f>
        <v>0</v>
      </c>
      <c r="AI34" s="109"/>
      <c r="AJ34" s="109">
        <f>+TRI!Z37</f>
        <v>0</v>
      </c>
      <c r="AK34" s="109">
        <f>+AH34+AJ34</f>
        <v>0</v>
      </c>
      <c r="AL34" s="109">
        <f>+AG34+AK34</f>
        <v>0</v>
      </c>
      <c r="AM34" s="107">
        <f>+TRI!AD37</f>
        <v>0</v>
      </c>
      <c r="AN34" s="109"/>
      <c r="AO34" s="109"/>
      <c r="AP34" s="109"/>
      <c r="AQ34" s="109"/>
      <c r="AR34" s="109"/>
      <c r="AS34" s="104" t="s">
        <v>21</v>
      </c>
      <c r="AT34" s="107">
        <f>+TRI!CT37</f>
        <v>0</v>
      </c>
      <c r="AV34" s="105">
        <f>+AL34</f>
        <v>0</v>
      </c>
      <c r="AW34" s="107">
        <f>+TRI!CW37</f>
        <v>0</v>
      </c>
      <c r="AX34" s="105"/>
      <c r="AY34" s="105"/>
      <c r="AZ34" s="106"/>
      <c r="BA34" s="105"/>
      <c r="BB34" s="105"/>
      <c r="BC34" s="105"/>
      <c r="BD34" s="105"/>
      <c r="BE34" s="104"/>
      <c r="BF34" s="105"/>
      <c r="BG34" s="105"/>
      <c r="BH34" s="105"/>
      <c r="BI34" s="105"/>
      <c r="BJ34" s="105"/>
      <c r="BK34" s="105"/>
      <c r="BT34" s="107">
        <f>+TRI!CM37-1900</f>
        <v>-1900</v>
      </c>
      <c r="BU34" s="68">
        <f>+TRI!CN37</f>
        <v>0</v>
      </c>
      <c r="BV34" s="107"/>
    </row>
    <row r="35" spans="19:74" ht="12.75">
      <c r="S35" s="107"/>
      <c r="T35" s="107">
        <f>+TRI!CJ38</f>
        <v>0</v>
      </c>
      <c r="U35" s="107">
        <f>+TRI!CK38</f>
        <v>0</v>
      </c>
      <c r="AA35" s="110">
        <f>+TRI!K38</f>
        <v>0</v>
      </c>
      <c r="AC35" s="109">
        <f>IF(AB35="F",AR35,AL35)</f>
        <v>0</v>
      </c>
      <c r="AD35" s="109">
        <f>+AG35-AE35-AF35</f>
        <v>0</v>
      </c>
      <c r="AE35" s="109"/>
      <c r="AF35" s="109">
        <f>+TRI!Q38</f>
        <v>0</v>
      </c>
      <c r="AG35" s="109">
        <f>+TRI!S38</f>
        <v>0</v>
      </c>
      <c r="AH35" s="109">
        <f>+TRI!Y38</f>
        <v>0</v>
      </c>
      <c r="AI35" s="109"/>
      <c r="AJ35" s="109">
        <f>+TRI!Z38</f>
        <v>0</v>
      </c>
      <c r="AK35" s="109">
        <f>+AH35+AJ35</f>
        <v>0</v>
      </c>
      <c r="AL35" s="109">
        <f>+AG35+AK35</f>
        <v>0</v>
      </c>
      <c r="AM35" s="107">
        <f>+TRI!AD38</f>
        <v>0</v>
      </c>
      <c r="AN35" s="109"/>
      <c r="AO35" s="109"/>
      <c r="AP35" s="109"/>
      <c r="AQ35" s="109"/>
      <c r="AR35" s="109"/>
      <c r="AS35" s="104" t="s">
        <v>21</v>
      </c>
      <c r="AT35" s="107">
        <f>+TRI!CT38</f>
        <v>0</v>
      </c>
      <c r="AU35" s="110">
        <f>+TRI!CU38</f>
        <v>0</v>
      </c>
      <c r="AV35" s="105">
        <f>+TRI!CV38</f>
        <v>0</v>
      </c>
      <c r="AW35" s="107">
        <f>+TRI!CW38</f>
        <v>0</v>
      </c>
      <c r="AX35" s="105">
        <f>+TRI!CX38</f>
        <v>0</v>
      </c>
      <c r="AY35" s="105"/>
      <c r="AZ35" s="106">
        <f>+TRI!CY38</f>
        <v>0</v>
      </c>
      <c r="BA35" s="105">
        <f>+TRI!CZ38</f>
        <v>0</v>
      </c>
      <c r="BB35" s="105">
        <f>+TRI!DA38</f>
        <v>0</v>
      </c>
      <c r="BC35" s="105"/>
      <c r="BD35" s="105"/>
      <c r="BE35" s="104"/>
      <c r="BF35" s="105"/>
      <c r="BG35" s="105"/>
      <c r="BH35" s="105"/>
      <c r="BI35" s="105"/>
      <c r="BJ35" s="105"/>
      <c r="BK35" s="105"/>
      <c r="BT35" s="107">
        <f>+TRI!CM38-1900</f>
        <v>-1900</v>
      </c>
      <c r="BU35" s="68">
        <f>+TRI!CN38</f>
        <v>0</v>
      </c>
      <c r="BV35" s="107"/>
    </row>
    <row r="36" spans="19:74" ht="12.75">
      <c r="S36" s="107"/>
      <c r="T36" s="107">
        <f>+TRI!CJ39</f>
        <v>0</v>
      </c>
      <c r="U36" s="107">
        <f>+TRI!CK39</f>
        <v>0</v>
      </c>
      <c r="AA36" s="110">
        <f>+TRI!K39</f>
        <v>0</v>
      </c>
      <c r="AC36" s="109">
        <f>IF(AB36="F",AR36,AL36)</f>
        <v>0</v>
      </c>
      <c r="AD36" s="109">
        <f>+AG36-AE36-AF36</f>
        <v>0</v>
      </c>
      <c r="AE36" s="109"/>
      <c r="AF36" s="109">
        <f>+TRI!Q39</f>
        <v>0</v>
      </c>
      <c r="AG36" s="109">
        <f>+TRI!S39</f>
        <v>0</v>
      </c>
      <c r="AH36" s="109">
        <f>+TRI!Y39</f>
        <v>0</v>
      </c>
      <c r="AI36" s="109"/>
      <c r="AJ36" s="109">
        <f>+TRI!Z39</f>
        <v>0</v>
      </c>
      <c r="AK36" s="109">
        <f>+AH36+AJ36</f>
        <v>0</v>
      </c>
      <c r="AL36" s="109">
        <f>+AG36+AK36</f>
        <v>0</v>
      </c>
      <c r="AM36" s="107">
        <f>+TRI!AD39</f>
        <v>0</v>
      </c>
      <c r="AN36" s="109"/>
      <c r="AO36" s="109"/>
      <c r="AP36" s="109"/>
      <c r="AQ36" s="109"/>
      <c r="AR36" s="109"/>
      <c r="AS36" s="104"/>
      <c r="AT36" s="107"/>
      <c r="AV36" s="105"/>
      <c r="AW36" s="107"/>
      <c r="AX36" s="105"/>
      <c r="AY36" s="105"/>
      <c r="AZ36" s="106"/>
      <c r="BA36" s="105"/>
      <c r="BB36" s="105"/>
      <c r="BC36" s="105"/>
      <c r="BD36" s="105"/>
      <c r="BE36" s="104"/>
      <c r="BF36" s="105"/>
      <c r="BG36" s="105"/>
      <c r="BH36" s="105"/>
      <c r="BI36" s="105"/>
      <c r="BJ36" s="105"/>
      <c r="BK36" s="105"/>
      <c r="BT36" s="107">
        <f>+TRI!CM39-1900</f>
        <v>-1900</v>
      </c>
      <c r="BU36" s="68">
        <f>+TRI!CN39</f>
        <v>0</v>
      </c>
      <c r="BV36" s="107"/>
    </row>
    <row r="37" spans="19:74" ht="12.75">
      <c r="S37" s="107"/>
      <c r="T37" s="107">
        <f>+TRI!CJ44</f>
        <v>0</v>
      </c>
      <c r="U37" s="107">
        <f>+TRI!CK44</f>
        <v>0</v>
      </c>
      <c r="AA37" s="110">
        <f>+TRI!K44</f>
        <v>0</v>
      </c>
      <c r="AB37" s="110">
        <f>+TRI!AP44</f>
        <v>0</v>
      </c>
      <c r="AC37" s="109">
        <f>IF(AB37="F",AR37,AL37)</f>
        <v>0</v>
      </c>
      <c r="AD37" s="109">
        <f>+AG37-AE37-AF37</f>
        <v>0</v>
      </c>
      <c r="AE37" s="109"/>
      <c r="AF37" s="109">
        <f>+TRI!Q44</f>
        <v>0</v>
      </c>
      <c r="AG37" s="109">
        <f>+TRI!S44</f>
        <v>0</v>
      </c>
      <c r="AH37" s="109">
        <f>+TRI!Y44</f>
        <v>0</v>
      </c>
      <c r="AI37" s="109"/>
      <c r="AJ37" s="109">
        <f>+TRI!Z44</f>
        <v>0</v>
      </c>
      <c r="AK37" s="109">
        <f>+AH37+AJ37</f>
        <v>0</v>
      </c>
      <c r="AL37" s="109">
        <f>+AG37+AK37</f>
        <v>0</v>
      </c>
      <c r="AM37" s="107">
        <f>+TRI!AD44</f>
        <v>0</v>
      </c>
      <c r="AN37" s="109">
        <f>+TRI!AJ44</f>
        <v>0</v>
      </c>
      <c r="AO37" s="109"/>
      <c r="AP37" s="109">
        <f>+TRI!AK44</f>
        <v>0</v>
      </c>
      <c r="AQ37" s="109">
        <f>IF(AB37="F",AN37+AP37,"")</f>
      </c>
      <c r="AR37" s="109">
        <f>IF(AB37="F",AQ37+AL37,"")</f>
      </c>
      <c r="AS37" s="104" t="s">
        <v>21</v>
      </c>
      <c r="AT37" s="107">
        <f>+TRI!CT44</f>
        <v>0</v>
      </c>
      <c r="AU37" s="110">
        <f>+TRI!CU44</f>
        <v>0</v>
      </c>
      <c r="AV37" s="105">
        <f>+TRI!CV44</f>
        <v>0</v>
      </c>
      <c r="AW37" s="107">
        <f>+TRI!CW44</f>
        <v>0</v>
      </c>
      <c r="AX37" s="105">
        <f>+TRI!CX44</f>
        <v>0</v>
      </c>
      <c r="AY37" s="105"/>
      <c r="AZ37" s="106">
        <f>+TRI!CY44</f>
        <v>0</v>
      </c>
      <c r="BA37" s="105">
        <f>+TRI!CZ44</f>
        <v>0</v>
      </c>
      <c r="BB37" s="105">
        <f>+TRI!DA44</f>
        <v>0</v>
      </c>
      <c r="BC37" s="105"/>
      <c r="BD37" s="105"/>
      <c r="BE37" s="104"/>
      <c r="BF37" s="105"/>
      <c r="BG37" s="105"/>
      <c r="BH37" s="105"/>
      <c r="BI37" s="105"/>
      <c r="BJ37" s="105"/>
      <c r="BK37" s="105"/>
      <c r="BT37" s="107">
        <f>+TRI!CM44-1900</f>
        <v>-1900</v>
      </c>
      <c r="BU37" s="68">
        <f>+TRI!CN44</f>
        <v>0</v>
      </c>
      <c r="BV37" s="107"/>
    </row>
    <row r="38" spans="19:74" ht="12.75">
      <c r="S38" s="107"/>
      <c r="T38" s="107">
        <f>+TRI!CJ45</f>
        <v>0</v>
      </c>
      <c r="U38" s="107">
        <f>+TRI!CK45</f>
        <v>0</v>
      </c>
      <c r="AA38" s="110">
        <f>+TRI!K45</f>
        <v>0</v>
      </c>
      <c r="AB38" s="110">
        <f>+TRI!AP45</f>
        <v>0</v>
      </c>
      <c r="AC38" s="109">
        <f>IF(AB38="F",AR38,AL38)</f>
        <v>0</v>
      </c>
      <c r="AD38" s="109">
        <f>+AG38-AE38-AF38</f>
        <v>0</v>
      </c>
      <c r="AE38" s="109"/>
      <c r="AF38" s="109">
        <f>+TRI!Q45</f>
        <v>0</v>
      </c>
      <c r="AG38" s="109">
        <f>+TRI!S45</f>
        <v>0</v>
      </c>
      <c r="AH38" s="109">
        <f>+TRI!Y45</f>
        <v>0</v>
      </c>
      <c r="AI38" s="109"/>
      <c r="AJ38" s="109">
        <f>+TRI!Z45</f>
        <v>0</v>
      </c>
      <c r="AK38" s="109">
        <f>+AH38+AJ38</f>
        <v>0</v>
      </c>
      <c r="AL38" s="109">
        <f>+AG38+AK38</f>
        <v>0</v>
      </c>
      <c r="AM38" s="107">
        <f>+TRI!AD45</f>
        <v>0</v>
      </c>
      <c r="AN38" s="109">
        <f>+TRI!AJ45</f>
        <v>0</v>
      </c>
      <c r="AO38" s="109"/>
      <c r="AP38" s="109">
        <f>+TRI!AK45</f>
        <v>0</v>
      </c>
      <c r="AQ38" s="109">
        <f>IF(AB38="F",AN38+AP38,"")</f>
      </c>
      <c r="AR38" s="109">
        <f>IF(AB38="F",AQ38+AL38,"")</f>
      </c>
      <c r="AS38" s="104" t="s">
        <v>21</v>
      </c>
      <c r="AT38" s="107">
        <f>+TRI!CT45</f>
        <v>0</v>
      </c>
      <c r="AU38" s="110">
        <f>+TRI!CU45</f>
        <v>0</v>
      </c>
      <c r="AV38" s="105">
        <f>+TRI!CV45</f>
        <v>0</v>
      </c>
      <c r="AW38" s="107">
        <f>+TRI!CW45</f>
        <v>0</v>
      </c>
      <c r="AX38" s="105">
        <f>+TRI!CX45</f>
        <v>0</v>
      </c>
      <c r="AY38" s="105"/>
      <c r="AZ38" s="106">
        <f>+TRI!CY45</f>
        <v>0</v>
      </c>
      <c r="BA38" s="105">
        <f>+TRI!CZ45</f>
        <v>0</v>
      </c>
      <c r="BB38" s="105">
        <f>+TRI!DA45</f>
        <v>0</v>
      </c>
      <c r="BC38" s="105"/>
      <c r="BD38" s="105"/>
      <c r="BE38" s="104"/>
      <c r="BF38" s="105"/>
      <c r="BG38" s="105"/>
      <c r="BH38" s="105"/>
      <c r="BI38" s="105"/>
      <c r="BJ38" s="105"/>
      <c r="BK38" s="105"/>
      <c r="BT38" s="107">
        <f>+TRI!CM45-1900</f>
        <v>-1900</v>
      </c>
      <c r="BU38" s="68">
        <f>+TRI!CN45</f>
        <v>0</v>
      </c>
      <c r="BV38" s="107"/>
    </row>
    <row r="39" spans="19:74" ht="12.75">
      <c r="S39" s="107"/>
      <c r="T39" s="107">
        <f>+TRI!CJ46</f>
        <v>0</v>
      </c>
      <c r="U39" s="107">
        <f>+TRI!CK46</f>
        <v>0</v>
      </c>
      <c r="AA39" s="110">
        <f>+TRI!K46</f>
        <v>0</v>
      </c>
      <c r="AB39" s="110">
        <f>+TRI!AP46</f>
        <v>0</v>
      </c>
      <c r="AC39" s="109">
        <f>IF(AB39="F",AR39,AL39)</f>
        <v>0</v>
      </c>
      <c r="AD39" s="109">
        <f>+AG39-AE39-AF39</f>
        <v>0</v>
      </c>
      <c r="AE39" s="109"/>
      <c r="AF39" s="109">
        <f>+TRI!Q46</f>
        <v>0</v>
      </c>
      <c r="AG39" s="109">
        <f>+TRI!S46</f>
        <v>0</v>
      </c>
      <c r="AH39" s="109">
        <f>+TRI!Y46</f>
        <v>0</v>
      </c>
      <c r="AI39" s="109"/>
      <c r="AJ39" s="109">
        <f>+TRI!Z46</f>
        <v>0</v>
      </c>
      <c r="AK39" s="109">
        <f>+AH39+AJ39</f>
        <v>0</v>
      </c>
      <c r="AL39" s="109">
        <f>+AG39+AK39</f>
        <v>0</v>
      </c>
      <c r="AM39" s="107">
        <f>+TRI!AD46</f>
        <v>0</v>
      </c>
      <c r="AN39" s="109">
        <f>+TRI!AJ46</f>
        <v>0</v>
      </c>
      <c r="AO39" s="109"/>
      <c r="AP39" s="109">
        <f>+TRI!AK46</f>
        <v>0</v>
      </c>
      <c r="AQ39" s="109">
        <f>IF(AB39="F",AN39+AP39,"")</f>
      </c>
      <c r="AR39" s="109">
        <f>IF(AB39="F",AQ39+AL39,"")</f>
      </c>
      <c r="AS39" s="104" t="s">
        <v>21</v>
      </c>
      <c r="AT39" s="107">
        <f>+TRI!CT46</f>
        <v>0</v>
      </c>
      <c r="AU39" s="110">
        <f>+TRI!CU46</f>
        <v>0</v>
      </c>
      <c r="AV39" s="105">
        <f>+TRI!CV46</f>
        <v>0</v>
      </c>
      <c r="AW39" s="107">
        <f>+TRI!CW46</f>
        <v>0</v>
      </c>
      <c r="AX39" s="105">
        <f>+TRI!CX46</f>
        <v>0</v>
      </c>
      <c r="AY39" s="105"/>
      <c r="AZ39" s="106">
        <f>+TRI!CY46</f>
        <v>0</v>
      </c>
      <c r="BA39" s="105">
        <f>+TRI!CZ46</f>
        <v>0</v>
      </c>
      <c r="BB39" s="105">
        <f>+TRI!DA46</f>
        <v>0</v>
      </c>
      <c r="BC39" s="105"/>
      <c r="BD39" s="105"/>
      <c r="BE39" s="104"/>
      <c r="BF39" s="105"/>
      <c r="BG39" s="105"/>
      <c r="BH39" s="105"/>
      <c r="BI39" s="105"/>
      <c r="BJ39" s="105"/>
      <c r="BK39" s="105"/>
      <c r="BT39" s="107">
        <f>+TRI!CM46-1900</f>
        <v>-1900</v>
      </c>
      <c r="BU39" s="68">
        <f>+TRI!CN46</f>
        <v>0</v>
      </c>
      <c r="BV39" s="107"/>
    </row>
    <row r="40" spans="19:74" ht="12.75">
      <c r="S40" s="107"/>
      <c r="T40" s="107">
        <f>+TRI!CJ47</f>
        <v>0</v>
      </c>
      <c r="U40" s="107">
        <f>+TRI!CK47</f>
        <v>0</v>
      </c>
      <c r="AA40" s="110">
        <f>+TRI!K47</f>
        <v>0</v>
      </c>
      <c r="AB40" s="110">
        <f>+TRI!AP47</f>
        <v>0</v>
      </c>
      <c r="AC40" s="109">
        <f>IF(AB40="F",AR40,AL40)</f>
        <v>0</v>
      </c>
      <c r="AD40" s="109">
        <f>+AG40-AE40-AF40</f>
        <v>0</v>
      </c>
      <c r="AE40" s="109"/>
      <c r="AF40" s="109">
        <f>+TRI!Q47</f>
        <v>0</v>
      </c>
      <c r="AG40" s="109">
        <f>+TRI!S47</f>
        <v>0</v>
      </c>
      <c r="AH40" s="109">
        <f>+TRI!Y47</f>
        <v>0</v>
      </c>
      <c r="AI40" s="109"/>
      <c r="AJ40" s="109">
        <f>+TRI!Z47</f>
        <v>0</v>
      </c>
      <c r="AK40" s="109">
        <f>+AH40+AJ40</f>
        <v>0</v>
      </c>
      <c r="AL40" s="109">
        <f>+AG40+AK40</f>
        <v>0</v>
      </c>
      <c r="AM40" s="107">
        <f>+TRI!AD47</f>
        <v>0</v>
      </c>
      <c r="AN40" s="109">
        <f>+TRI!AJ47</f>
        <v>0</v>
      </c>
      <c r="AO40" s="109"/>
      <c r="AP40" s="109">
        <f>+TRI!AK47</f>
        <v>0</v>
      </c>
      <c r="AQ40" s="109">
        <f>IF(AB40="F",AN40+AP40,"")</f>
      </c>
      <c r="AR40" s="109">
        <f>IF(AB40="F",AQ40+AL40,"")</f>
      </c>
      <c r="AS40" s="104" t="s">
        <v>21</v>
      </c>
      <c r="AT40" s="107">
        <f>+TRI!CT47</f>
        <v>0</v>
      </c>
      <c r="AU40" s="110">
        <f>+TRI!CU47</f>
        <v>0</v>
      </c>
      <c r="AV40" s="105">
        <f>+TRI!CV47</f>
        <v>0</v>
      </c>
      <c r="AW40" s="107">
        <f>+TRI!CW47</f>
        <v>0</v>
      </c>
      <c r="AX40" s="105">
        <f>+TRI!CX47</f>
        <v>0</v>
      </c>
      <c r="AY40" s="105"/>
      <c r="AZ40" s="106">
        <f>+TRI!CY47</f>
        <v>0</v>
      </c>
      <c r="BA40" s="105">
        <f>+TRI!CZ47</f>
        <v>0</v>
      </c>
      <c r="BB40" s="105">
        <f>+TRI!DA47</f>
        <v>0</v>
      </c>
      <c r="BC40" s="105"/>
      <c r="BD40" s="105"/>
      <c r="BE40" s="104"/>
      <c r="BF40" s="105"/>
      <c r="BG40" s="105"/>
      <c r="BH40" s="105"/>
      <c r="BI40" s="105"/>
      <c r="BJ40" s="105"/>
      <c r="BK40" s="105"/>
      <c r="BT40" s="107">
        <f>+TRI!CM47-1900</f>
        <v>-1900</v>
      </c>
      <c r="BU40" s="68">
        <f>+TRI!CN47</f>
        <v>0</v>
      </c>
      <c r="BV40" s="107"/>
    </row>
    <row r="41" spans="19:74" ht="12.75">
      <c r="S41" s="107"/>
      <c r="T41" s="107">
        <f>+TRI!CJ48</f>
        <v>0</v>
      </c>
      <c r="U41" s="107">
        <f>+TRI!CK48</f>
        <v>0</v>
      </c>
      <c r="AA41" s="110">
        <f>+TRI!K48</f>
        <v>0</v>
      </c>
      <c r="AB41" s="110">
        <f>+TRI!AP48</f>
        <v>0</v>
      </c>
      <c r="AC41" s="109">
        <f>IF(AB41="F",AR41,AL41)</f>
        <v>0</v>
      </c>
      <c r="AD41" s="109">
        <f>+AG41-AE41-AF41</f>
        <v>0</v>
      </c>
      <c r="AE41" s="109"/>
      <c r="AF41" s="109">
        <f>+TRI!Q48</f>
        <v>0</v>
      </c>
      <c r="AG41" s="109">
        <f>+TRI!S48</f>
        <v>0</v>
      </c>
      <c r="AH41" s="109">
        <f>+TRI!Y48</f>
        <v>0</v>
      </c>
      <c r="AI41" s="109"/>
      <c r="AJ41" s="109">
        <f>+TRI!Z48</f>
        <v>0</v>
      </c>
      <c r="AK41" s="109">
        <f>+AH41+AJ41</f>
        <v>0</v>
      </c>
      <c r="AL41" s="109">
        <f>+AG41+AK41</f>
        <v>0</v>
      </c>
      <c r="AM41" s="107">
        <f>+TRI!AD48</f>
        <v>0</v>
      </c>
      <c r="AN41" s="109">
        <f>+TRI!AJ48</f>
        <v>0</v>
      </c>
      <c r="AO41" s="109"/>
      <c r="AP41" s="109">
        <f>+TRI!AK48</f>
        <v>0</v>
      </c>
      <c r="AQ41" s="109">
        <f>IF(AB41="F",AN41+AP41,"")</f>
      </c>
      <c r="AR41" s="109">
        <f>IF(AB41="F",AQ41+AL41,"")</f>
      </c>
      <c r="AS41" s="104" t="s">
        <v>21</v>
      </c>
      <c r="AT41" s="107">
        <f>+TRI!CT48</f>
        <v>0</v>
      </c>
      <c r="AU41" s="110">
        <f>+TRI!CU48</f>
        <v>0</v>
      </c>
      <c r="AV41" s="105">
        <f>+TRI!CV48</f>
        <v>0</v>
      </c>
      <c r="AW41" s="107">
        <f>+TRI!CW48</f>
        <v>0</v>
      </c>
      <c r="AX41" s="105">
        <f>+TRI!CX48</f>
        <v>0</v>
      </c>
      <c r="AY41" s="105"/>
      <c r="AZ41" s="106">
        <f>+TRI!CY48</f>
        <v>0</v>
      </c>
      <c r="BA41" s="105">
        <f>+TRI!CZ48</f>
        <v>0</v>
      </c>
      <c r="BB41" s="105">
        <f>+TRI!DA48</f>
        <v>0</v>
      </c>
      <c r="BC41" s="105"/>
      <c r="BD41" s="105"/>
      <c r="BE41" s="104"/>
      <c r="BF41" s="105"/>
      <c r="BG41" s="105"/>
      <c r="BH41" s="105"/>
      <c r="BI41" s="105"/>
      <c r="BJ41" s="105"/>
      <c r="BK41" s="105"/>
      <c r="BT41" s="107">
        <f>+TRI!CM48-1900</f>
        <v>-1900</v>
      </c>
      <c r="BU41" s="68"/>
      <c r="BV41" s="107"/>
    </row>
    <row r="42" spans="19:74" ht="12.75">
      <c r="S42" s="107"/>
      <c r="T42" s="107">
        <f>+TRI!CJ49</f>
        <v>0</v>
      </c>
      <c r="U42" s="107">
        <f>+TRI!CK49</f>
        <v>0</v>
      </c>
      <c r="AA42" s="110">
        <f>+TRI!K49</f>
        <v>0</v>
      </c>
      <c r="AB42" s="110">
        <f>+TRI!AP49</f>
        <v>0</v>
      </c>
      <c r="AC42" s="109">
        <f>IF(AB42="F",AR42,AL42)</f>
        <v>0</v>
      </c>
      <c r="AD42" s="109">
        <f>+AG42-AE42-AF42</f>
        <v>0</v>
      </c>
      <c r="AE42" s="109"/>
      <c r="AF42" s="109">
        <f>+TRI!Q49</f>
        <v>0</v>
      </c>
      <c r="AG42" s="109">
        <f>+TRI!S49</f>
        <v>0</v>
      </c>
      <c r="AH42" s="109">
        <f>+TRI!Y49</f>
        <v>0</v>
      </c>
      <c r="AI42" s="109"/>
      <c r="AJ42" s="109">
        <f>+TRI!Z49</f>
        <v>0</v>
      </c>
      <c r="AK42" s="109">
        <f>+AH42+AJ42</f>
        <v>0</v>
      </c>
      <c r="AL42" s="109">
        <f>+AG42+AK42</f>
        <v>0</v>
      </c>
      <c r="AM42" s="107">
        <f>+TRI!AD49</f>
        <v>0</v>
      </c>
      <c r="AN42" s="109">
        <f>+TRI!AJ49</f>
        <v>0</v>
      </c>
      <c r="AO42" s="109"/>
      <c r="AP42" s="109">
        <f>+TRI!AK49</f>
        <v>0</v>
      </c>
      <c r="AQ42" s="109">
        <f>IF(AB42="F",AN42+AP42,"")</f>
      </c>
      <c r="AR42" s="109">
        <f>IF(AB42="F",AQ42+AL42,"")</f>
      </c>
      <c r="AS42" s="104" t="s">
        <v>21</v>
      </c>
      <c r="AT42" s="107">
        <f>+TRI!CT49</f>
        <v>0</v>
      </c>
      <c r="AU42" s="110">
        <f>+TRI!CU49</f>
        <v>0</v>
      </c>
      <c r="AV42" s="105">
        <f>+TRI!CV49</f>
        <v>0</v>
      </c>
      <c r="AW42" s="107">
        <f>+TRI!CW49</f>
        <v>0</v>
      </c>
      <c r="AX42" s="105">
        <f>+TRI!CX49</f>
        <v>0</v>
      </c>
      <c r="AY42" s="105"/>
      <c r="AZ42" s="106">
        <f>+TRI!CY49</f>
        <v>0</v>
      </c>
      <c r="BA42" s="105">
        <f>+TRI!CZ49</f>
        <v>0</v>
      </c>
      <c r="BB42" s="105">
        <f>+TRI!DA49</f>
        <v>0</v>
      </c>
      <c r="BC42" s="105"/>
      <c r="BD42" s="105"/>
      <c r="BE42" s="104"/>
      <c r="BF42" s="105"/>
      <c r="BG42" s="105"/>
      <c r="BH42" s="105"/>
      <c r="BI42" s="105"/>
      <c r="BJ42" s="105"/>
      <c r="BK42" s="105"/>
      <c r="BT42" s="107">
        <f>+TRI!CM49-1900</f>
        <v>-1900</v>
      </c>
      <c r="BU42" s="68">
        <f>+TRI!CN49</f>
        <v>0</v>
      </c>
      <c r="BV42" s="107"/>
    </row>
    <row r="43" spans="19:74" ht="12.75">
      <c r="S43" s="107"/>
      <c r="T43" s="107">
        <f>+TRI!CJ50</f>
        <v>0</v>
      </c>
      <c r="U43" s="107">
        <f>+TRI!CK50</f>
        <v>0</v>
      </c>
      <c r="AA43" s="110">
        <f>+TRI!K50</f>
        <v>0</v>
      </c>
      <c r="AB43" s="110">
        <f>+TRI!AP50</f>
        <v>0</v>
      </c>
      <c r="AC43" s="109">
        <f>IF(AB43="F",AR43,AL43)</f>
        <v>0</v>
      </c>
      <c r="AD43" s="109">
        <f>+AG43-AE43-AF43</f>
        <v>0</v>
      </c>
      <c r="AE43" s="109"/>
      <c r="AF43" s="109">
        <f>+TRI!Q50</f>
        <v>0</v>
      </c>
      <c r="AG43" s="109">
        <f>+TRI!S50</f>
        <v>0</v>
      </c>
      <c r="AH43" s="109">
        <f>+TRI!Y50</f>
        <v>0</v>
      </c>
      <c r="AI43" s="109"/>
      <c r="AJ43" s="109">
        <f>+TRI!Z50</f>
        <v>0</v>
      </c>
      <c r="AK43" s="109">
        <f>+AH43+AJ43</f>
        <v>0</v>
      </c>
      <c r="AL43" s="109">
        <f>+AG43+AK43</f>
        <v>0</v>
      </c>
      <c r="AM43" s="107">
        <f>+TRI!AD50</f>
        <v>0</v>
      </c>
      <c r="AN43" s="109">
        <f>+TRI!AJ50</f>
        <v>0</v>
      </c>
      <c r="AO43" s="109"/>
      <c r="AP43" s="109">
        <f>+TRI!AK50</f>
        <v>0</v>
      </c>
      <c r="AQ43" s="109">
        <f>IF(AB43="F",AN43+AP43,"")</f>
      </c>
      <c r="AR43" s="109">
        <f>IF(AB43="F",AQ43+AL43,"")</f>
      </c>
      <c r="AS43" s="104" t="s">
        <v>21</v>
      </c>
      <c r="AT43" s="107">
        <f>+TRI!CT50</f>
        <v>0</v>
      </c>
      <c r="AV43" s="105">
        <f>+AL43</f>
        <v>0</v>
      </c>
      <c r="AW43" s="107">
        <f>+TRI!CW50</f>
        <v>0</v>
      </c>
      <c r="AX43" s="105"/>
      <c r="AY43" s="105"/>
      <c r="AZ43" s="106"/>
      <c r="BA43" s="105"/>
      <c r="BB43" s="105"/>
      <c r="BC43" s="105"/>
      <c r="BD43" s="105"/>
      <c r="BE43" s="104"/>
      <c r="BF43" s="105"/>
      <c r="BG43" s="105"/>
      <c r="BH43" s="105"/>
      <c r="BI43" s="105"/>
      <c r="BJ43" s="105"/>
      <c r="BK43" s="105"/>
      <c r="BT43" s="107">
        <f>+TRI!CM50-1900</f>
        <v>-1900</v>
      </c>
      <c r="BU43" s="68">
        <f>+TRI!CN50</f>
        <v>0</v>
      </c>
      <c r="BV43" s="107"/>
    </row>
    <row r="44" spans="19:74" ht="12.75">
      <c r="S44" s="107"/>
      <c r="T44" s="107">
        <f>+TRI!CJ51</f>
        <v>0</v>
      </c>
      <c r="U44" s="107">
        <f>+TRI!CK51</f>
        <v>0</v>
      </c>
      <c r="AA44" s="110">
        <f>+TRI!K51</f>
        <v>0</v>
      </c>
      <c r="AB44" s="110">
        <f>+TRI!AP51</f>
        <v>0</v>
      </c>
      <c r="AC44" s="109">
        <f>IF(AB44="F",AR44,AL44)</f>
        <v>0</v>
      </c>
      <c r="AD44" s="109">
        <f>+AG44-AE44-AF44</f>
        <v>0</v>
      </c>
      <c r="AE44" s="109"/>
      <c r="AF44" s="109">
        <f>+TRI!Q51</f>
        <v>0</v>
      </c>
      <c r="AG44" s="109">
        <f>+TRI!S51</f>
        <v>0</v>
      </c>
      <c r="AH44" s="109">
        <f>+TRI!Y51</f>
        <v>0</v>
      </c>
      <c r="AI44" s="109"/>
      <c r="AJ44" s="109">
        <f>+TRI!Z51</f>
        <v>0</v>
      </c>
      <c r="AK44" s="109">
        <f>+AH44+AJ44</f>
        <v>0</v>
      </c>
      <c r="AL44" s="109">
        <f>+AG44+AK44</f>
        <v>0</v>
      </c>
      <c r="AM44" s="107">
        <f>+TRI!AD51</f>
        <v>0</v>
      </c>
      <c r="AN44" s="109">
        <f>+TRI!AJ51</f>
        <v>0</v>
      </c>
      <c r="AO44" s="109"/>
      <c r="AP44" s="109">
        <f>+TRI!AK51</f>
        <v>0</v>
      </c>
      <c r="AQ44" s="109">
        <f>IF(AB44="F",AN44+AP44,"")</f>
      </c>
      <c r="AR44" s="109">
        <f>IF(AB44="F",AQ44+AL44,"")</f>
      </c>
      <c r="AS44" s="104" t="s">
        <v>21</v>
      </c>
      <c r="AT44" s="107">
        <f>+TRI!CT51</f>
        <v>0</v>
      </c>
      <c r="AV44" s="105">
        <f>+AL44</f>
        <v>0</v>
      </c>
      <c r="AW44" s="107">
        <f>+TRI!CW51</f>
        <v>0</v>
      </c>
      <c r="AX44" s="105"/>
      <c r="AY44" s="105"/>
      <c r="AZ44" s="106"/>
      <c r="BA44" s="105"/>
      <c r="BB44" s="105"/>
      <c r="BC44" s="105"/>
      <c r="BD44" s="105"/>
      <c r="BE44" s="104"/>
      <c r="BF44" s="105"/>
      <c r="BG44" s="105"/>
      <c r="BH44" s="105"/>
      <c r="BI44" s="105"/>
      <c r="BJ44" s="105"/>
      <c r="BK44" s="105"/>
      <c r="BT44" s="107">
        <f>+TRI!CM51-1900</f>
        <v>-1900</v>
      </c>
      <c r="BU44" s="68">
        <f>+TRI!CN51</f>
        <v>0</v>
      </c>
      <c r="BV44" s="107"/>
    </row>
    <row r="45" spans="19:74" ht="12.75">
      <c r="S45" s="107"/>
      <c r="T45" s="107">
        <f>+TRI!CJ52</f>
        <v>0</v>
      </c>
      <c r="U45" s="107">
        <f>+TRI!CK52</f>
        <v>0</v>
      </c>
      <c r="AA45" s="110">
        <f>+TRI!K52</f>
        <v>0</v>
      </c>
      <c r="AB45" s="110">
        <f>+TRI!AP52</f>
        <v>0</v>
      </c>
      <c r="AC45" s="109">
        <f>IF(AB45="F",AR45,AL45)</f>
        <v>0</v>
      </c>
      <c r="AD45" s="109">
        <f>+AG45-AE45-AF45</f>
        <v>0</v>
      </c>
      <c r="AE45" s="109"/>
      <c r="AF45" s="109">
        <f>+TRI!Q52</f>
        <v>0</v>
      </c>
      <c r="AG45" s="109">
        <f>+TRI!S52</f>
        <v>0</v>
      </c>
      <c r="AH45" s="109">
        <f>+TRI!Y52</f>
        <v>0</v>
      </c>
      <c r="AI45" s="109"/>
      <c r="AJ45" s="109">
        <f>+TRI!Z52</f>
        <v>0</v>
      </c>
      <c r="AK45" s="109">
        <f>+AH45+AJ45</f>
        <v>0</v>
      </c>
      <c r="AL45" s="109">
        <f>+AG45+AK45</f>
        <v>0</v>
      </c>
      <c r="AM45" s="107">
        <f>+TRI!AD52</f>
        <v>0</v>
      </c>
      <c r="AN45" s="109">
        <f>+TRI!AJ52</f>
        <v>0</v>
      </c>
      <c r="AO45" s="109"/>
      <c r="AP45" s="109">
        <f>+TRI!AK52</f>
        <v>0</v>
      </c>
      <c r="AQ45" s="109">
        <f>IF(AB45="F",AN45+AP45,"")</f>
      </c>
      <c r="AR45" s="109">
        <f>IF(AB45="F",AQ45+AL45,"")</f>
      </c>
      <c r="AS45" s="104" t="s">
        <v>21</v>
      </c>
      <c r="AT45" s="107">
        <f>+TRI!CT52</f>
        <v>0</v>
      </c>
      <c r="AU45" s="110">
        <f>+TRI!CU52</f>
        <v>0</v>
      </c>
      <c r="AV45" s="105">
        <f>+TRI!CV52</f>
        <v>0</v>
      </c>
      <c r="AW45" s="107">
        <f>+TRI!CW52</f>
        <v>0</v>
      </c>
      <c r="AX45" s="105">
        <f>+TRI!CX52</f>
        <v>0</v>
      </c>
      <c r="AY45" s="105"/>
      <c r="AZ45" s="106">
        <f>+TRI!CY52</f>
        <v>0</v>
      </c>
      <c r="BA45" s="105">
        <f>+TRI!CZ52</f>
        <v>0</v>
      </c>
      <c r="BB45" s="105">
        <f>+TRI!DA52</f>
        <v>0</v>
      </c>
      <c r="BC45" s="105"/>
      <c r="BD45" s="105"/>
      <c r="BE45" s="104"/>
      <c r="BF45" s="105"/>
      <c r="BG45" s="105"/>
      <c r="BH45" s="105"/>
      <c r="BI45" s="105"/>
      <c r="BJ45" s="105"/>
      <c r="BK45" s="105"/>
      <c r="BT45" s="107">
        <f>+TRI!CM52-1900</f>
        <v>-1900</v>
      </c>
      <c r="BU45" s="68">
        <f>+TRI!CN52</f>
        <v>0</v>
      </c>
      <c r="BV45" s="107"/>
    </row>
    <row r="46" spans="19:74" ht="12.75">
      <c r="S46" s="107"/>
      <c r="T46" s="107">
        <f>+TRI!CJ53</f>
        <v>0</v>
      </c>
      <c r="U46" s="107">
        <f>+TRI!CK53</f>
        <v>0</v>
      </c>
      <c r="AA46" s="110">
        <f>+TRI!K53</f>
        <v>0</v>
      </c>
      <c r="AB46" s="110">
        <f>+TRI!AP53</f>
        <v>0</v>
      </c>
      <c r="AC46" s="109">
        <f>IF(AB46="F",AR46,AL46)</f>
        <v>0</v>
      </c>
      <c r="AD46" s="109">
        <f>+AG46-AE46-AF46</f>
        <v>0</v>
      </c>
      <c r="AE46" s="109"/>
      <c r="AF46" s="109">
        <f>+TRI!Q53</f>
        <v>0</v>
      </c>
      <c r="AG46" s="109">
        <f>+TRI!S53</f>
        <v>0</v>
      </c>
      <c r="AH46" s="109">
        <f>+TRI!Y53</f>
        <v>0</v>
      </c>
      <c r="AI46" s="109"/>
      <c r="AJ46" s="109">
        <f>+TRI!Z53</f>
        <v>0</v>
      </c>
      <c r="AK46" s="109">
        <f>+AH46+AJ46</f>
        <v>0</v>
      </c>
      <c r="AL46" s="109">
        <f>+AG46+AK46</f>
        <v>0</v>
      </c>
      <c r="AM46" s="107">
        <f>+TRI!AD53</f>
        <v>0</v>
      </c>
      <c r="AN46" s="109">
        <f>+TRI!AJ53</f>
        <v>0</v>
      </c>
      <c r="AO46" s="109"/>
      <c r="AP46" s="109">
        <f>+TRI!AK53</f>
        <v>0</v>
      </c>
      <c r="AQ46" s="109">
        <f>IF(AB46="F",AN46+AP46,"")</f>
      </c>
      <c r="AR46" s="109">
        <f>IF(AB46="F",AQ46+AL46,"")</f>
      </c>
      <c r="AS46" s="104"/>
      <c r="AT46" s="107"/>
      <c r="AV46" s="105"/>
      <c r="AW46" s="107"/>
      <c r="AX46" s="105"/>
      <c r="AY46" s="105"/>
      <c r="AZ46" s="106"/>
      <c r="BA46" s="105"/>
      <c r="BB46" s="105"/>
      <c r="BC46" s="105"/>
      <c r="BD46" s="105"/>
      <c r="BE46" s="104"/>
      <c r="BF46" s="105"/>
      <c r="BG46" s="105"/>
      <c r="BH46" s="105"/>
      <c r="BI46" s="105"/>
      <c r="BJ46" s="105"/>
      <c r="BK46" s="105"/>
      <c r="BT46" s="107">
        <f>+TRI!CM53-1900</f>
        <v>-1900</v>
      </c>
      <c r="BU46" s="68">
        <f>+TRI!CN53</f>
        <v>0</v>
      </c>
      <c r="BV46" s="107"/>
    </row>
    <row r="47" spans="19:74" ht="12.75">
      <c r="S47" s="107"/>
      <c r="T47" s="107">
        <f>+TRI!CJ54</f>
        <v>0</v>
      </c>
      <c r="U47" s="107">
        <f>+TRI!CK54</f>
        <v>0</v>
      </c>
      <c r="AA47" s="110">
        <f>+TRI!K54</f>
        <v>0</v>
      </c>
      <c r="AC47" s="109">
        <f>IF(AB47="F",AR47,AL47)</f>
        <v>0</v>
      </c>
      <c r="AD47" s="109">
        <f>+AG47-AE47-AF47</f>
        <v>0</v>
      </c>
      <c r="AE47" s="109"/>
      <c r="AF47" s="109">
        <f>+TRI!Q54</f>
        <v>0</v>
      </c>
      <c r="AG47" s="109">
        <f>+TRI!S54</f>
        <v>0</v>
      </c>
      <c r="AH47" s="109">
        <f>+TRI!Y54</f>
        <v>0</v>
      </c>
      <c r="AI47" s="109"/>
      <c r="AJ47" s="109">
        <f>+TRI!Z54</f>
        <v>0</v>
      </c>
      <c r="AK47" s="109">
        <f>+AH47+AJ47</f>
        <v>0</v>
      </c>
      <c r="AL47" s="109">
        <f>+AG47+AK47</f>
        <v>0</v>
      </c>
      <c r="AM47" s="107">
        <f>+TRI!AD54</f>
        <v>0</v>
      </c>
      <c r="AN47" s="109"/>
      <c r="AO47" s="109"/>
      <c r="AP47" s="109"/>
      <c r="AQ47" s="109"/>
      <c r="AR47" s="109"/>
      <c r="AS47" s="104"/>
      <c r="AT47" s="107"/>
      <c r="AV47" s="105"/>
      <c r="AW47" s="107"/>
      <c r="AX47" s="105"/>
      <c r="AY47" s="105"/>
      <c r="AZ47" s="106"/>
      <c r="BA47" s="105"/>
      <c r="BB47" s="105"/>
      <c r="BC47" s="105"/>
      <c r="BD47" s="105"/>
      <c r="BE47" s="104"/>
      <c r="BF47" s="105"/>
      <c r="BG47" s="105"/>
      <c r="BH47" s="105"/>
      <c r="BI47" s="105"/>
      <c r="BJ47" s="105"/>
      <c r="BK47" s="105"/>
      <c r="BT47" s="107">
        <f>+TRI!CM54-1900</f>
        <v>-1900</v>
      </c>
      <c r="BU47" s="68">
        <f>+TRI!CN54</f>
        <v>0</v>
      </c>
      <c r="BV47" s="107"/>
    </row>
    <row r="48" spans="19:74" ht="12.75">
      <c r="S48" s="107"/>
      <c r="T48" s="107">
        <f>+TRI!CJ55</f>
        <v>0</v>
      </c>
      <c r="U48" s="107">
        <f>+TRI!CK55</f>
        <v>0</v>
      </c>
      <c r="AA48" s="110">
        <f>+TRI!K55</f>
        <v>0</v>
      </c>
      <c r="AC48" s="109">
        <f>IF(AB48="F",AR48,AL48)</f>
        <v>0</v>
      </c>
      <c r="AD48" s="109">
        <f>+AG48-AE48-AF48</f>
        <v>0</v>
      </c>
      <c r="AE48" s="109"/>
      <c r="AF48" s="109">
        <f>+TRI!Q55</f>
        <v>0</v>
      </c>
      <c r="AG48" s="109">
        <f>+TRI!S55</f>
        <v>0</v>
      </c>
      <c r="AH48" s="109">
        <f>+TRI!Y55</f>
        <v>0</v>
      </c>
      <c r="AI48" s="109"/>
      <c r="AJ48" s="109">
        <f>+TRI!Z55</f>
        <v>0</v>
      </c>
      <c r="AK48" s="109">
        <f>+AH48+AJ48</f>
        <v>0</v>
      </c>
      <c r="AL48" s="109">
        <f>+AG48+AK48</f>
        <v>0</v>
      </c>
      <c r="AM48" s="107">
        <f>+TRI!AD55</f>
        <v>0</v>
      </c>
      <c r="AN48" s="109"/>
      <c r="AO48" s="109"/>
      <c r="AP48" s="109"/>
      <c r="AQ48" s="109"/>
      <c r="AR48" s="109"/>
      <c r="AS48" s="104" t="s">
        <v>21</v>
      </c>
      <c r="AT48" s="107">
        <f>+TRI!CT55</f>
        <v>0</v>
      </c>
      <c r="AV48" s="105">
        <f>+AL48</f>
        <v>0</v>
      </c>
      <c r="AW48" s="107">
        <f>+TRI!CW55</f>
        <v>0</v>
      </c>
      <c r="AX48" s="105"/>
      <c r="AY48" s="105"/>
      <c r="AZ48" s="106"/>
      <c r="BA48" s="105"/>
      <c r="BB48" s="105"/>
      <c r="BC48" s="105"/>
      <c r="BD48" s="105"/>
      <c r="BE48" s="104"/>
      <c r="BF48" s="105"/>
      <c r="BG48" s="105"/>
      <c r="BH48" s="105"/>
      <c r="BI48" s="105"/>
      <c r="BJ48" s="105"/>
      <c r="BK48" s="105"/>
      <c r="BT48" s="107">
        <f>+TRI!CM55-1900</f>
        <v>-1900</v>
      </c>
      <c r="BU48" s="68">
        <f>+TRI!CN55</f>
        <v>0</v>
      </c>
      <c r="BV48" s="107"/>
    </row>
    <row r="49" spans="19:74" ht="12.75">
      <c r="S49" s="107"/>
      <c r="T49" s="107" t="str">
        <f>+TRS!DB6</f>
        <v>DKR</v>
      </c>
      <c r="U49" s="107" t="e">
        <f>+TRS!DC6</f>
        <v>#N/A</v>
      </c>
      <c r="V49" t="str">
        <f>+TRS!DE6</f>
        <v>Vosáhlová</v>
      </c>
      <c r="W49" t="str">
        <f>+TRS!DF6</f>
        <v>Barbora</v>
      </c>
      <c r="Y49" t="str">
        <f>+TRS!DH6</f>
        <v>DKR</v>
      </c>
      <c r="Z49" s="110" t="e">
        <f>+TRS!DI6</f>
        <v>#N/A</v>
      </c>
      <c r="AA49" t="str">
        <f>+TRS!I6</f>
        <v>F</v>
      </c>
      <c r="AB49" t="str">
        <f>+TRS!BA6</f>
        <v>F</v>
      </c>
      <c r="AC49" s="109">
        <f>IF(AB49="F",AR49,AL49)</f>
        <v>101.8</v>
      </c>
      <c r="AD49" s="109">
        <f>+TRS!N6</f>
        <v>16.300000000000004</v>
      </c>
      <c r="AE49" s="109">
        <f>+TRS!S6</f>
        <v>17.6</v>
      </c>
      <c r="AF49" s="109">
        <f>+TRS!T6</f>
        <v>0</v>
      </c>
      <c r="AG49" s="109">
        <f>+AD49+AE49+AF49</f>
        <v>33.900000000000006</v>
      </c>
      <c r="AH49" s="109">
        <f>+TRS!AA6</f>
        <v>16.1</v>
      </c>
      <c r="AI49" s="109">
        <f>+TRS!AF6</f>
        <v>17</v>
      </c>
      <c r="AJ49" s="109" t="str">
        <f>+TRS!AG6</f>
        <v>0.8</v>
      </c>
      <c r="AK49" s="109">
        <f>+AH49+AI49+AJ49</f>
        <v>33.1</v>
      </c>
      <c r="AL49" s="109">
        <f>+AG49+AK49</f>
        <v>67</v>
      </c>
      <c r="AM49" s="107">
        <f>+TRS!AK6</f>
        <v>1</v>
      </c>
      <c r="AN49" s="109">
        <f>+TRS!AP6</f>
        <v>16.6</v>
      </c>
      <c r="AO49" s="109">
        <f>+TRS!AU6</f>
        <v>17.4</v>
      </c>
      <c r="AP49" s="109">
        <f>+TRS!AV6</f>
        <v>0.8</v>
      </c>
      <c r="AQ49" s="109">
        <f>+AN49+AO49+AP49</f>
        <v>34.8</v>
      </c>
      <c r="AR49" s="109">
        <f>IF(AB49="F",AQ49+AL49,"")</f>
        <v>101.8</v>
      </c>
      <c r="AS49" s="104"/>
      <c r="AT49" s="107"/>
      <c r="AU49" s="104"/>
      <c r="AV49" s="105"/>
      <c r="AW49" s="107"/>
      <c r="AX49" s="105"/>
      <c r="AY49" s="105"/>
      <c r="AZ49" s="106"/>
      <c r="BA49" s="105"/>
      <c r="BB49" s="105"/>
      <c r="BC49" s="105"/>
      <c r="BD49" s="105"/>
      <c r="BE49" s="104"/>
      <c r="BF49" s="105"/>
      <c r="BG49" s="105"/>
      <c r="BH49" s="105"/>
      <c r="BI49" s="105"/>
      <c r="BJ49" s="105"/>
      <c r="BK49" s="105"/>
      <c r="BT49" s="107">
        <f>+TRS!DD6-1900</f>
        <v>-1900</v>
      </c>
      <c r="BV49" s="107">
        <f>+TRS!DJ6-1900</f>
        <v>-1900</v>
      </c>
    </row>
    <row r="50" spans="19:74" ht="12.75">
      <c r="S50" s="107"/>
      <c r="T50" s="107" t="str">
        <f>+TRS!DB7</f>
        <v>DKR</v>
      </c>
      <c r="U50" s="107" t="e">
        <f>+TRS!DC7</f>
        <v>#N/A</v>
      </c>
      <c r="V50" t="str">
        <f>+TRS!DE7</f>
        <v>Baťová</v>
      </c>
      <c r="W50" t="str">
        <f>+TRS!DF7</f>
        <v>Alena</v>
      </c>
      <c r="Y50" t="str">
        <f>+TRS!DH7</f>
        <v>DKR</v>
      </c>
      <c r="Z50" s="110" t="e">
        <f>+TRS!DI7</f>
        <v>#N/A</v>
      </c>
      <c r="AA50" t="str">
        <f>+TRS!I7</f>
        <v>E</v>
      </c>
      <c r="AB50" t="str">
        <f>+TRS!BA7</f>
        <v>F</v>
      </c>
      <c r="AC50" s="109">
        <f>IF(AB50="F",AR50,AL50)</f>
        <v>100.80000000000001</v>
      </c>
      <c r="AD50" s="109">
        <f>+TRS!N7</f>
        <v>15.9</v>
      </c>
      <c r="AE50" s="109">
        <f>+TRS!S7</f>
        <v>15.8</v>
      </c>
      <c r="AF50" s="109">
        <f>+TRS!T7</f>
        <v>0</v>
      </c>
      <c r="AG50" s="109">
        <f>+AD50+AE50+AF50</f>
        <v>31.700000000000003</v>
      </c>
      <c r="AH50" s="109">
        <f>+TRS!AA7</f>
        <v>16.5</v>
      </c>
      <c r="AI50" s="109">
        <f>+TRS!AF7</f>
        <v>16.4</v>
      </c>
      <c r="AJ50" s="109">
        <f>+TRS!AG7</f>
        <v>1.7000000000000002</v>
      </c>
      <c r="AK50" s="109">
        <f>+AH50+AI50+AJ50</f>
        <v>34.6</v>
      </c>
      <c r="AL50" s="109">
        <f>+AG50+AK50</f>
        <v>66.30000000000001</v>
      </c>
      <c r="AM50" s="107">
        <f>+TRS!AK7</f>
        <v>2</v>
      </c>
      <c r="AN50" s="109">
        <f>+TRS!AP7</f>
        <v>15.999999999999998</v>
      </c>
      <c r="AO50" s="109">
        <f>+TRS!AU7</f>
        <v>16.8</v>
      </c>
      <c r="AP50" s="109">
        <f>+TRS!AV7</f>
        <v>1.7000000000000002</v>
      </c>
      <c r="AQ50" s="109">
        <f>+AN50+AO50+AP50</f>
        <v>34.5</v>
      </c>
      <c r="AR50" s="109">
        <f>IF(AB50="F",AQ50+AL50,"")</f>
        <v>100.80000000000001</v>
      </c>
      <c r="AS50" s="104"/>
      <c r="AT50" s="107"/>
      <c r="AU50" s="104"/>
      <c r="AV50" s="105"/>
      <c r="AW50" s="107"/>
      <c r="AX50" s="105"/>
      <c r="AY50" s="105"/>
      <c r="AZ50" s="106"/>
      <c r="BA50" s="105"/>
      <c r="BB50" s="105"/>
      <c r="BC50" s="105"/>
      <c r="BD50" s="105"/>
      <c r="BE50" s="104"/>
      <c r="BF50" s="105"/>
      <c r="BG50" s="105"/>
      <c r="BH50" s="105"/>
      <c r="BI50" s="105"/>
      <c r="BJ50" s="105"/>
      <c r="BK50" s="105"/>
      <c r="BT50" s="107">
        <f>+TRS!DD7-1900</f>
        <v>-1900</v>
      </c>
      <c r="BV50" s="107">
        <f>+TRS!DJ7-1900</f>
        <v>-1900</v>
      </c>
    </row>
    <row r="51" spans="19:74" ht="12.75">
      <c r="S51" s="107"/>
      <c r="T51" s="107" t="str">
        <f>+TRS!DB8</f>
        <v>DKR</v>
      </c>
      <c r="U51" s="107" t="e">
        <f>+TRS!DC8</f>
        <v>#N/A</v>
      </c>
      <c r="V51" t="str">
        <f>+TRS!DE8</f>
        <v>Seidenglancová</v>
      </c>
      <c r="W51" t="str">
        <f>+TRS!DF8</f>
        <v>Michala</v>
      </c>
      <c r="Y51" t="str">
        <f>+TRS!DH8</f>
        <v>DKR</v>
      </c>
      <c r="Z51" s="110" t="e">
        <f>+TRS!DI8</f>
        <v>#N/A</v>
      </c>
      <c r="AA51" t="str">
        <f>+TRS!I8</f>
        <v>F</v>
      </c>
      <c r="AB51" t="str">
        <f>+TRS!BA8</f>
        <v>F</v>
      </c>
      <c r="AC51" s="109">
        <f>IF(AB51="F",AR51,AL51)</f>
        <v>98.19999999999999</v>
      </c>
      <c r="AD51" s="109">
        <f>+TRS!N8</f>
        <v>15.6</v>
      </c>
      <c r="AE51" s="109">
        <f>+TRS!S8</f>
        <v>15.4</v>
      </c>
      <c r="AF51" s="109">
        <f>+TRS!T8</f>
        <v>0</v>
      </c>
      <c r="AG51" s="109">
        <f>+AD51+AE51+AF51</f>
        <v>31</v>
      </c>
      <c r="AH51" s="109">
        <f>+TRS!AA8</f>
        <v>15.399999999999997</v>
      </c>
      <c r="AI51" s="109">
        <f>+TRS!AF8</f>
        <v>17.2</v>
      </c>
      <c r="AJ51" s="109">
        <f>+TRS!AG8</f>
        <v>0.8</v>
      </c>
      <c r="AK51" s="109">
        <f>+AH51+AI51+AJ51</f>
        <v>33.39999999999999</v>
      </c>
      <c r="AL51" s="109">
        <f>+AG51+AK51</f>
        <v>64.39999999999999</v>
      </c>
      <c r="AM51" s="107">
        <f>+TRS!AK8</f>
        <v>3</v>
      </c>
      <c r="AN51" s="109">
        <f>+TRS!AP8</f>
        <v>16.200000000000003</v>
      </c>
      <c r="AO51" s="109">
        <f>+TRS!AU8</f>
        <v>16.8</v>
      </c>
      <c r="AP51" s="109">
        <f>+TRS!AV8</f>
        <v>0.8</v>
      </c>
      <c r="AQ51" s="109">
        <f>+AN51+AO51+AP51</f>
        <v>33.8</v>
      </c>
      <c r="AR51" s="109">
        <f>IF(AB51="F",AQ51+AL51,"")</f>
        <v>98.19999999999999</v>
      </c>
      <c r="AS51" s="104"/>
      <c r="AT51" s="107"/>
      <c r="AU51" s="104"/>
      <c r="AV51" s="105"/>
      <c r="AW51" s="107"/>
      <c r="AX51" s="105"/>
      <c r="AY51" s="105"/>
      <c r="AZ51" s="106"/>
      <c r="BA51" s="105"/>
      <c r="BB51" s="105"/>
      <c r="BC51" s="105"/>
      <c r="BD51" s="105"/>
      <c r="BE51" s="104"/>
      <c r="BF51" s="105"/>
      <c r="BG51" s="105"/>
      <c r="BH51" s="105"/>
      <c r="BI51" s="105"/>
      <c r="BJ51" s="105"/>
      <c r="BK51" s="105"/>
      <c r="BT51" s="107">
        <f>+TRS!DD8-1900</f>
        <v>-1900</v>
      </c>
      <c r="BV51" s="107">
        <f>+TRS!DJ8-1900</f>
        <v>-1900</v>
      </c>
    </row>
    <row r="52" spans="19:74" ht="12.75">
      <c r="S52" s="107"/>
      <c r="T52" s="107" t="str">
        <f>+TRS!DB9</f>
        <v>DKR</v>
      </c>
      <c r="U52" s="107" t="e">
        <f>+TRS!DC9</f>
        <v>#N/A</v>
      </c>
      <c r="V52" t="str">
        <f>+TRS!DE9</f>
        <v>Drtina</v>
      </c>
      <c r="W52" t="str">
        <f>+TRS!DF9</f>
        <v>Josef</v>
      </c>
      <c r="Y52" t="str">
        <f>+TRS!DH9</f>
        <v>DKR</v>
      </c>
      <c r="Z52" s="110" t="e">
        <f>+TRS!DI9</f>
        <v>#N/A</v>
      </c>
      <c r="AA52" t="str">
        <f>+TRS!I9</f>
        <v>F</v>
      </c>
      <c r="AB52" t="str">
        <f>+TRS!BA9</f>
        <v>F</v>
      </c>
      <c r="AC52" s="109">
        <f>IF(AB52="F",AR52,AL52)</f>
        <v>96.19999999999999</v>
      </c>
      <c r="AD52" s="109">
        <f>+TRS!N9</f>
        <v>15.1</v>
      </c>
      <c r="AE52" s="109">
        <f>+TRS!S9</f>
        <v>16.8</v>
      </c>
      <c r="AF52" s="109">
        <f>+TRS!T9</f>
        <v>0</v>
      </c>
      <c r="AG52" s="109">
        <f>+AD52+AE52+AF52</f>
        <v>31.9</v>
      </c>
      <c r="AH52" s="109">
        <f>+TRS!AA9</f>
        <v>15.899999999999997</v>
      </c>
      <c r="AI52" s="109">
        <f>+TRS!AF9</f>
        <v>15.4</v>
      </c>
      <c r="AJ52" s="109">
        <f>+TRS!AG9</f>
        <v>0.8</v>
      </c>
      <c r="AK52" s="109">
        <f>+AH52+AI52+AJ52</f>
        <v>32.099999999999994</v>
      </c>
      <c r="AL52" s="109">
        <f>+AG52+AK52</f>
        <v>63.99999999999999</v>
      </c>
      <c r="AM52" s="107">
        <f>+TRS!AK9</f>
        <v>4</v>
      </c>
      <c r="AN52" s="109">
        <f>+TRS!AP9</f>
        <v>15.6</v>
      </c>
      <c r="AO52" s="109">
        <f>+TRS!AU9</f>
        <v>15.8</v>
      </c>
      <c r="AP52" s="109">
        <f>+TRS!AV9</f>
        <v>0.8</v>
      </c>
      <c r="AQ52" s="109">
        <f>+AN52+AO52+AP52</f>
        <v>32.199999999999996</v>
      </c>
      <c r="AR52" s="109">
        <f>IF(AB52="F",AQ52+AL52,"")</f>
        <v>96.19999999999999</v>
      </c>
      <c r="AS52" s="104"/>
      <c r="AT52" s="107"/>
      <c r="AU52" s="104"/>
      <c r="AV52" s="105"/>
      <c r="AW52" s="107"/>
      <c r="AX52" s="105"/>
      <c r="AY52" s="105"/>
      <c r="AZ52" s="106"/>
      <c r="BA52" s="105"/>
      <c r="BB52" s="105"/>
      <c r="BC52" s="105"/>
      <c r="BD52" s="105"/>
      <c r="BE52" s="104"/>
      <c r="BF52" s="105"/>
      <c r="BG52" s="105"/>
      <c r="BH52" s="105"/>
      <c r="BI52" s="105"/>
      <c r="BJ52" s="105"/>
      <c r="BK52" s="105"/>
      <c r="BT52" s="107">
        <f>+TRS!DD9-1900</f>
        <v>-1900</v>
      </c>
      <c r="BV52" s="107">
        <f>+TRS!DJ9-1900</f>
        <v>-1900</v>
      </c>
    </row>
    <row r="53" spans="19:74" ht="12.75">
      <c r="S53" s="107"/>
      <c r="T53" s="107">
        <f>+TRS!DB10</f>
        <v>0</v>
      </c>
      <c r="U53" s="107">
        <f>+TRS!DC10</f>
        <v>0</v>
      </c>
      <c r="V53" s="110">
        <f>+TRS!DE10</f>
        <v>0</v>
      </c>
      <c r="W53" s="110">
        <f>+TRS!DF10</f>
        <v>0</v>
      </c>
      <c r="Y53" s="110">
        <f>+TRS!DH10</f>
        <v>0</v>
      </c>
      <c r="Z53" s="110">
        <f>+TRS!DI10</f>
        <v>0</v>
      </c>
      <c r="AA53" s="110">
        <f>+TRS!I10</f>
        <v>0</v>
      </c>
      <c r="AB53" s="110">
        <f>+TRS!BA10</f>
        <v>0</v>
      </c>
      <c r="AC53" s="109">
        <f>IF(AB53="F",AR53,AL53)</f>
        <v>0</v>
      </c>
      <c r="AD53" s="109">
        <f>+TRS!N10</f>
        <v>0</v>
      </c>
      <c r="AE53" s="109">
        <f>+TRS!S10</f>
        <v>0</v>
      </c>
      <c r="AF53" s="109">
        <f>+TRS!T10</f>
        <v>0</v>
      </c>
      <c r="AG53" s="109">
        <f>+AD53+AE53+AF53</f>
        <v>0</v>
      </c>
      <c r="AH53" s="109">
        <f>+TRS!AA10</f>
        <v>0</v>
      </c>
      <c r="AI53" s="109">
        <f>+TRS!AF10</f>
        <v>0</v>
      </c>
      <c r="AJ53" s="109">
        <f>+TRS!AG10</f>
        <v>0</v>
      </c>
      <c r="AK53" s="109">
        <f>+AH53+AI53+AJ53</f>
        <v>0</v>
      </c>
      <c r="AL53" s="109">
        <f>+AG53+AK53</f>
        <v>0</v>
      </c>
      <c r="AM53" s="107">
        <f>+TRS!AK10</f>
        <v>0</v>
      </c>
      <c r="AN53" s="109">
        <f>+TRS!AP10</f>
        <v>0</v>
      </c>
      <c r="AO53" s="109">
        <f>+TRS!AU10</f>
        <v>0</v>
      </c>
      <c r="AP53" s="109">
        <f>+TRS!AV10</f>
        <v>0</v>
      </c>
      <c r="AQ53" s="109">
        <f>+AN53+AO53+AP53</f>
        <v>0</v>
      </c>
      <c r="AR53" s="109">
        <f>IF(AB53="F",AQ53+AL53,"")</f>
      </c>
      <c r="AS53" s="104"/>
      <c r="AT53" s="107"/>
      <c r="AU53" s="104"/>
      <c r="AV53" s="105"/>
      <c r="AW53" s="107"/>
      <c r="AX53" s="105"/>
      <c r="AY53" s="105"/>
      <c r="AZ53" s="106"/>
      <c r="BA53" s="105"/>
      <c r="BB53" s="105"/>
      <c r="BC53" s="105"/>
      <c r="BD53" s="105"/>
      <c r="BE53" s="104"/>
      <c r="BF53" s="105"/>
      <c r="BG53" s="105"/>
      <c r="BH53" s="105"/>
      <c r="BI53" s="105"/>
      <c r="BJ53" s="105"/>
      <c r="BK53" s="105"/>
      <c r="BT53" s="107">
        <f>+TRS!DD10-1900</f>
        <v>-1900</v>
      </c>
      <c r="BV53" s="107">
        <f>+TRS!DJ10-1900</f>
        <v>-1900</v>
      </c>
    </row>
    <row r="54" spans="19:74" ht="12.75">
      <c r="S54" s="107"/>
      <c r="T54" s="107">
        <f>+TRS!DB11</f>
        <v>0</v>
      </c>
      <c r="U54" s="107">
        <f>+TRS!DC11</f>
        <v>0</v>
      </c>
      <c r="V54" s="110">
        <f>+TRS!DE11</f>
        <v>0</v>
      </c>
      <c r="W54" s="110">
        <f>+TRS!DF11</f>
        <v>0</v>
      </c>
      <c r="Y54" s="110">
        <f>+TRS!DH11</f>
        <v>0</v>
      </c>
      <c r="Z54" s="110">
        <f>+TRS!DI11</f>
        <v>0</v>
      </c>
      <c r="AA54" s="110">
        <f>+TRS!I11</f>
        <v>0</v>
      </c>
      <c r="AB54" s="110">
        <f>+TRS!BA11</f>
        <v>0</v>
      </c>
      <c r="AC54" s="109">
        <f>IF(AB54="F",AR54,AL54)</f>
        <v>0</v>
      </c>
      <c r="AD54" s="109">
        <f>+TRS!N11</f>
        <v>0</v>
      </c>
      <c r="AE54" s="109">
        <f>+TRS!S11</f>
        <v>0</v>
      </c>
      <c r="AF54" s="109">
        <f>+TRS!T11</f>
        <v>0</v>
      </c>
      <c r="AG54" s="109">
        <f>+AD54+AE54+AF54</f>
        <v>0</v>
      </c>
      <c r="AH54" s="109">
        <f>+TRS!AA11</f>
        <v>0</v>
      </c>
      <c r="AI54" s="109">
        <f>+TRS!AF11</f>
        <v>0</v>
      </c>
      <c r="AJ54" s="109">
        <f>+TRS!AG11</f>
        <v>0</v>
      </c>
      <c r="AK54" s="109">
        <f>+AH54+AI54+AJ54</f>
        <v>0</v>
      </c>
      <c r="AL54" s="109">
        <f>+AG54+AK54</f>
        <v>0</v>
      </c>
      <c r="AM54" s="107">
        <f>+TRS!AK11</f>
        <v>0</v>
      </c>
      <c r="AN54" s="109">
        <f>+TRS!AP11</f>
        <v>0</v>
      </c>
      <c r="AO54" s="109">
        <f>+TRS!AU11</f>
        <v>0</v>
      </c>
      <c r="AP54" s="109">
        <f>+TRS!AV11</f>
        <v>0</v>
      </c>
      <c r="AQ54" s="109">
        <f>+AN54+AO54+AP54</f>
        <v>0</v>
      </c>
      <c r="AR54" s="109">
        <f>IF(AB54="F",AQ54+AL54,"")</f>
      </c>
      <c r="AS54" s="104"/>
      <c r="AT54" s="107"/>
      <c r="AU54" s="104"/>
      <c r="AV54" s="105"/>
      <c r="AW54" s="107"/>
      <c r="AX54" s="105"/>
      <c r="AY54" s="105"/>
      <c r="AZ54" s="106"/>
      <c r="BA54" s="105"/>
      <c r="BB54" s="105"/>
      <c r="BC54" s="105"/>
      <c r="BD54" s="105"/>
      <c r="BE54" s="104"/>
      <c r="BF54" s="105"/>
      <c r="BG54" s="105"/>
      <c r="BH54" s="105"/>
      <c r="BI54" s="105"/>
      <c r="BJ54" s="105"/>
      <c r="BK54" s="105"/>
      <c r="BT54" s="107">
        <f>+TRS!DD11-1900</f>
        <v>-1900</v>
      </c>
      <c r="BV54" s="107">
        <f>+TRS!DJ11-1900</f>
        <v>-1900</v>
      </c>
    </row>
    <row r="55" spans="19:74" ht="12.75">
      <c r="S55" s="107"/>
      <c r="T55" s="107">
        <f>+TRS!DB12</f>
        <v>0</v>
      </c>
      <c r="U55" s="107">
        <f>+TRS!DC12</f>
        <v>0</v>
      </c>
      <c r="V55" s="110">
        <f>+TRS!DE12</f>
        <v>0</v>
      </c>
      <c r="W55" s="110">
        <f>+TRS!DF12</f>
        <v>0</v>
      </c>
      <c r="Y55" s="110">
        <f>+TRS!DH12</f>
        <v>0</v>
      </c>
      <c r="Z55" s="110">
        <f>+TRS!DI12</f>
        <v>0</v>
      </c>
      <c r="AA55" s="110">
        <f>+TRS!I12</f>
        <v>0</v>
      </c>
      <c r="AB55" s="110">
        <f>+TRS!BA12</f>
        <v>0</v>
      </c>
      <c r="AC55" s="109">
        <f>IF(AB55="F",AR55,AL55)</f>
        <v>0</v>
      </c>
      <c r="AD55" s="109">
        <f>+TRS!N12</f>
        <v>0</v>
      </c>
      <c r="AE55" s="109">
        <f>+TRS!S12</f>
        <v>0</v>
      </c>
      <c r="AF55" s="109">
        <f>+TRS!T12</f>
        <v>0</v>
      </c>
      <c r="AG55" s="109">
        <f>+AD55+AE55+AF55</f>
        <v>0</v>
      </c>
      <c r="AH55" s="109">
        <f>+TRS!AA12</f>
        <v>0</v>
      </c>
      <c r="AI55" s="109">
        <f>+TRS!AF12</f>
        <v>0</v>
      </c>
      <c r="AJ55" s="109">
        <f>+TRS!AG12</f>
        <v>0</v>
      </c>
      <c r="AK55" s="109">
        <f>+AH55+AI55+AJ55</f>
        <v>0</v>
      </c>
      <c r="AL55" s="109">
        <f>+AG55+AK55</f>
        <v>0</v>
      </c>
      <c r="AM55" s="107">
        <f>+TRS!AK12</f>
        <v>0</v>
      </c>
      <c r="AN55" s="109">
        <f>+TRS!AP12</f>
        <v>0</v>
      </c>
      <c r="AO55" s="109">
        <f>+TRS!AU12</f>
        <v>0</v>
      </c>
      <c r="AP55" s="109">
        <f>+TRS!AV12</f>
        <v>0</v>
      </c>
      <c r="AQ55" s="109">
        <f>+AN55+AO55+AP55</f>
        <v>0</v>
      </c>
      <c r="AR55" s="109">
        <f>IF(AB55="F",AQ55+AL55,"")</f>
      </c>
      <c r="AS55" s="104"/>
      <c r="AT55" s="107"/>
      <c r="AU55" s="104"/>
      <c r="AV55" s="105"/>
      <c r="AW55" s="107"/>
      <c r="AX55" s="105"/>
      <c r="AY55" s="105"/>
      <c r="AZ55" s="106"/>
      <c r="BA55" s="105"/>
      <c r="BB55" s="105"/>
      <c r="BC55" s="105"/>
      <c r="BD55" s="105"/>
      <c r="BE55" s="104"/>
      <c r="BF55" s="105"/>
      <c r="BG55" s="105"/>
      <c r="BH55" s="105"/>
      <c r="BI55" s="105"/>
      <c r="BJ55" s="105"/>
      <c r="BK55" s="105"/>
      <c r="BT55" s="107">
        <f>+TRS!DD12-1900</f>
        <v>-1900</v>
      </c>
      <c r="BV55" s="107">
        <f>+TRS!DJ12-1900</f>
        <v>-1900</v>
      </c>
    </row>
    <row r="56" spans="19:74" ht="12.75">
      <c r="S56" s="107"/>
      <c r="T56" s="107">
        <f>+TRS!DB13</f>
        <v>0</v>
      </c>
      <c r="U56" s="107">
        <f>+TRS!DC13</f>
        <v>0</v>
      </c>
      <c r="V56" s="110">
        <f>+TRS!DE13</f>
        <v>0</v>
      </c>
      <c r="W56" s="110">
        <f>+TRS!DF13</f>
        <v>0</v>
      </c>
      <c r="Y56" s="110">
        <f>+TRS!DH13</f>
        <v>0</v>
      </c>
      <c r="Z56" s="110">
        <f>+TRS!DI13</f>
        <v>0</v>
      </c>
      <c r="AA56" s="110">
        <f>+TRS!I13</f>
        <v>0</v>
      </c>
      <c r="AB56" s="110">
        <f>+TRS!BA13</f>
        <v>0</v>
      </c>
      <c r="AC56" s="109">
        <f>IF(AB56="F",AR56,AL56)</f>
        <v>0</v>
      </c>
      <c r="AD56" s="109">
        <f>+TRS!N13</f>
        <v>0</v>
      </c>
      <c r="AE56" s="109">
        <f>+TRS!S13</f>
        <v>0</v>
      </c>
      <c r="AF56" s="109">
        <f>+TRS!T13</f>
        <v>0</v>
      </c>
      <c r="AG56" s="109">
        <f>+AD56+AE56+AF56</f>
        <v>0</v>
      </c>
      <c r="AH56" s="109">
        <f>+TRS!AA13</f>
        <v>0</v>
      </c>
      <c r="AI56" s="109">
        <f>+TRS!AF13</f>
        <v>0</v>
      </c>
      <c r="AJ56" s="109">
        <f>+TRS!AG13</f>
        <v>0</v>
      </c>
      <c r="AK56" s="109">
        <f>+AH56+AI56+AJ56</f>
        <v>0</v>
      </c>
      <c r="AL56" s="109">
        <f>+AG56+AK56</f>
        <v>0</v>
      </c>
      <c r="AM56" s="107">
        <f>+TRS!AK13</f>
        <v>0</v>
      </c>
      <c r="AN56" s="109">
        <f>+TRS!AP13</f>
        <v>0</v>
      </c>
      <c r="AO56" s="109">
        <f>+TRS!AU13</f>
        <v>0</v>
      </c>
      <c r="AP56" s="109">
        <f>+TRS!AV13</f>
        <v>0</v>
      </c>
      <c r="AQ56" s="109">
        <f>+AN56+AO56+AP56</f>
        <v>0</v>
      </c>
      <c r="AR56" s="109">
        <f>IF(AB56="F",AQ56+AL56,"")</f>
      </c>
      <c r="AS56" s="104"/>
      <c r="AT56" s="107"/>
      <c r="AU56" s="104"/>
      <c r="AV56" s="105"/>
      <c r="AW56" s="107"/>
      <c r="AX56" s="105"/>
      <c r="AY56" s="105"/>
      <c r="AZ56" s="106"/>
      <c r="BA56" s="105"/>
      <c r="BB56" s="105"/>
      <c r="BC56" s="105"/>
      <c r="BD56" s="105"/>
      <c r="BE56" s="104"/>
      <c r="BF56" s="105"/>
      <c r="BG56" s="105"/>
      <c r="BH56" s="105"/>
      <c r="BI56" s="105"/>
      <c r="BJ56" s="105"/>
      <c r="BK56" s="105"/>
      <c r="BT56" s="107">
        <f>+TRS!DD13-1900</f>
        <v>-1900</v>
      </c>
      <c r="BV56" s="107">
        <f>+TRS!DJ13-1900</f>
        <v>-1900</v>
      </c>
    </row>
    <row r="57" spans="19:74" ht="12.75">
      <c r="S57" s="107"/>
      <c r="T57" s="107">
        <f>+TRS!DB14</f>
        <v>0</v>
      </c>
      <c r="U57" s="107">
        <f>+TRS!DC14</f>
        <v>0</v>
      </c>
      <c r="V57" s="110">
        <f>+TRS!DE14</f>
        <v>0</v>
      </c>
      <c r="W57" s="110">
        <f>+TRS!DF14</f>
        <v>0</v>
      </c>
      <c r="Y57" s="110">
        <f>+TRS!DH14</f>
        <v>0</v>
      </c>
      <c r="Z57" s="110">
        <f>+TRS!DI14</f>
        <v>0</v>
      </c>
      <c r="AA57" s="110">
        <f>+TRS!I14</f>
        <v>0</v>
      </c>
      <c r="AB57" s="110">
        <f>+TRS!BA14</f>
        <v>0</v>
      </c>
      <c r="AC57" s="109">
        <f>IF(AB57="F",AR57,AL57)</f>
        <v>0</v>
      </c>
      <c r="AD57" s="109">
        <f>+TRS!N14</f>
        <v>0</v>
      </c>
      <c r="AE57" s="109">
        <f>+TRS!S14</f>
        <v>0</v>
      </c>
      <c r="AF57" s="109">
        <f>+TRS!T14</f>
        <v>0</v>
      </c>
      <c r="AG57" s="109">
        <f>+AD57+AE57+AF57</f>
        <v>0</v>
      </c>
      <c r="AH57" s="109">
        <f>+TRS!AA14</f>
        <v>0</v>
      </c>
      <c r="AI57" s="109">
        <f>+TRS!AF14</f>
        <v>0</v>
      </c>
      <c r="AJ57" s="109">
        <f>+TRS!AG14</f>
        <v>0</v>
      </c>
      <c r="AK57" s="109">
        <f>+AH57+AI57+AJ57</f>
        <v>0</v>
      </c>
      <c r="AL57" s="109">
        <f>+AG57+AK57</f>
        <v>0</v>
      </c>
      <c r="AM57" s="107">
        <f>+TRS!AK14</f>
        <v>0</v>
      </c>
      <c r="AN57" s="109">
        <f>+TRS!AP14</f>
        <v>0</v>
      </c>
      <c r="AO57" s="109">
        <f>+TRS!AU14</f>
        <v>0</v>
      </c>
      <c r="AP57" s="109">
        <f>+TRS!AV14</f>
        <v>0</v>
      </c>
      <c r="AQ57" s="109">
        <f>+AN57+AO57+AP57</f>
        <v>0</v>
      </c>
      <c r="AR57" s="109">
        <f>IF(AB57="F",AQ57+AL57,"")</f>
      </c>
      <c r="AS57" s="104"/>
      <c r="AT57" s="107"/>
      <c r="AU57" s="104"/>
      <c r="AV57" s="105"/>
      <c r="AW57" s="107"/>
      <c r="AX57" s="105"/>
      <c r="AY57" s="105"/>
      <c r="AZ57" s="106"/>
      <c r="BA57" s="105"/>
      <c r="BB57" s="105"/>
      <c r="BC57" s="105"/>
      <c r="BD57" s="105"/>
      <c r="BE57" s="104"/>
      <c r="BF57" s="105"/>
      <c r="BG57" s="105"/>
      <c r="BH57" s="105"/>
      <c r="BI57" s="105"/>
      <c r="BJ57" s="105"/>
      <c r="BK57" s="105"/>
      <c r="BT57" s="107">
        <f>+TRS!DD14-1900</f>
        <v>-1900</v>
      </c>
      <c r="BV57" s="107">
        <f>+TRS!DJ14-1900</f>
        <v>-1900</v>
      </c>
    </row>
    <row r="58" spans="19:74" ht="12.75">
      <c r="S58" s="107"/>
      <c r="T58" s="107">
        <f>+TRS!DB15</f>
        <v>0</v>
      </c>
      <c r="U58" s="107">
        <f>+TRS!DC15</f>
        <v>0</v>
      </c>
      <c r="V58" s="110">
        <f>+TRS!DE15</f>
        <v>0</v>
      </c>
      <c r="W58" s="110">
        <f>+TRS!DF15</f>
        <v>0</v>
      </c>
      <c r="Y58" s="110">
        <f>+TRS!DH15</f>
        <v>0</v>
      </c>
      <c r="Z58" s="110">
        <f>+TRS!DI15</f>
        <v>0</v>
      </c>
      <c r="AA58" s="110">
        <f>+TRS!I15</f>
        <v>0</v>
      </c>
      <c r="AB58" s="110">
        <f>+TRS!BA15</f>
        <v>0</v>
      </c>
      <c r="AC58" s="109">
        <f>IF(AB58="F",AR58,AL58)</f>
        <v>0</v>
      </c>
      <c r="AD58" s="109">
        <f>+TRS!N15</f>
        <v>0</v>
      </c>
      <c r="AE58" s="109">
        <f>+TRS!S15</f>
        <v>0</v>
      </c>
      <c r="AF58" s="109">
        <f>+TRS!T15</f>
        <v>0</v>
      </c>
      <c r="AG58" s="109">
        <f>+AD58+AE58+AF58</f>
        <v>0</v>
      </c>
      <c r="AH58" s="109">
        <f>+TRS!AA15</f>
        <v>0</v>
      </c>
      <c r="AI58" s="109">
        <f>+TRS!AF15</f>
        <v>0</v>
      </c>
      <c r="AJ58" s="109">
        <f>+TRS!AG15</f>
        <v>0</v>
      </c>
      <c r="AK58" s="109">
        <f>+AH58+AI58+AJ58</f>
        <v>0</v>
      </c>
      <c r="AL58" s="109">
        <f>+AG58+AK58</f>
        <v>0</v>
      </c>
      <c r="AM58" s="107">
        <f>+TRS!AK15</f>
        <v>0</v>
      </c>
      <c r="AN58" s="109">
        <f>+TRS!AP15</f>
        <v>0</v>
      </c>
      <c r="AO58" s="109">
        <f>+TRS!AU15</f>
        <v>0</v>
      </c>
      <c r="AP58" s="109">
        <f>+TRS!AV15</f>
        <v>0</v>
      </c>
      <c r="AQ58" s="109">
        <f>+AN58+AO58+AP58</f>
        <v>0</v>
      </c>
      <c r="AR58" s="109">
        <f>IF(AB58="F",AQ58+AL58,"")</f>
      </c>
      <c r="AS58" s="104"/>
      <c r="AT58" s="107"/>
      <c r="AU58" s="104"/>
      <c r="AV58" s="105"/>
      <c r="AW58" s="107"/>
      <c r="AX58" s="105"/>
      <c r="AY58" s="105"/>
      <c r="AZ58" s="106"/>
      <c r="BA58" s="105"/>
      <c r="BB58" s="105"/>
      <c r="BC58" s="105"/>
      <c r="BD58" s="105"/>
      <c r="BE58" s="104"/>
      <c r="BF58" s="105"/>
      <c r="BG58" s="105"/>
      <c r="BH58" s="105"/>
      <c r="BI58" s="105"/>
      <c r="BJ58" s="105"/>
      <c r="BK58" s="105"/>
      <c r="BT58" s="107">
        <f>+TRS!DD15-1900</f>
        <v>-1900</v>
      </c>
      <c r="BV58" s="107">
        <f>+TRS!DJ15-1900</f>
        <v>-1900</v>
      </c>
    </row>
    <row r="59" spans="19:74" ht="12.75">
      <c r="S59" s="107"/>
      <c r="T59" s="107">
        <f>+TRS!DB16</f>
        <v>0</v>
      </c>
      <c r="U59" s="107">
        <f>+TRS!DC16</f>
        <v>0</v>
      </c>
      <c r="V59" s="110">
        <f>+TRS!DE16</f>
        <v>0</v>
      </c>
      <c r="W59" s="110">
        <f>+TRS!DF16</f>
        <v>0</v>
      </c>
      <c r="Y59" s="110">
        <f>+TRS!DH16</f>
        <v>0</v>
      </c>
      <c r="Z59" s="110">
        <f>+TRS!DI16</f>
        <v>0</v>
      </c>
      <c r="AA59" s="110">
        <f>+TRS!I16</f>
        <v>0</v>
      </c>
      <c r="AC59" s="109">
        <f>IF(AB59="F",AR59,AL59)</f>
        <v>0</v>
      </c>
      <c r="AD59" s="109">
        <f>+TRS!N16</f>
        <v>0</v>
      </c>
      <c r="AE59" s="109">
        <f>+TRS!S16</f>
        <v>0</v>
      </c>
      <c r="AF59" s="109">
        <f>+TRS!T16</f>
        <v>0</v>
      </c>
      <c r="AG59" s="109">
        <f>+AD59+AE59+AF59</f>
        <v>0</v>
      </c>
      <c r="AH59" s="109">
        <f>+TRS!AA16</f>
        <v>0</v>
      </c>
      <c r="AI59" s="109">
        <f>+TRS!AF16</f>
        <v>0</v>
      </c>
      <c r="AJ59" s="109">
        <f>+TRS!AG16</f>
        <v>0</v>
      </c>
      <c r="AK59" s="109">
        <f>+AH59+AI59+AJ59</f>
        <v>0</v>
      </c>
      <c r="AL59" s="109">
        <f>+AG59+AK59</f>
        <v>0</v>
      </c>
      <c r="AM59" s="107">
        <f>+TRS!AK16</f>
        <v>0</v>
      </c>
      <c r="AN59" s="109"/>
      <c r="AO59" s="109"/>
      <c r="AP59" s="109"/>
      <c r="AQ59" s="109"/>
      <c r="AR59" s="109"/>
      <c r="AS59" s="104"/>
      <c r="AT59" s="107"/>
      <c r="AU59" s="104"/>
      <c r="AV59" s="105"/>
      <c r="AW59" s="107"/>
      <c r="AX59" s="105"/>
      <c r="AY59" s="105"/>
      <c r="AZ59" s="106"/>
      <c r="BA59" s="105"/>
      <c r="BB59" s="105"/>
      <c r="BC59" s="105"/>
      <c r="BD59" s="105"/>
      <c r="BE59" s="104"/>
      <c r="BF59" s="105"/>
      <c r="BG59" s="105"/>
      <c r="BH59" s="105"/>
      <c r="BI59" s="105"/>
      <c r="BJ59" s="105"/>
      <c r="BK59" s="105"/>
      <c r="BT59" s="107">
        <f>+TRS!DD16-1900</f>
        <v>-1900</v>
      </c>
      <c r="BV59" s="107">
        <f>+TRS!DJ16-1900</f>
        <v>-1900</v>
      </c>
    </row>
    <row r="60" spans="19:74" ht="12.75">
      <c r="S60" s="107"/>
      <c r="T60" s="107">
        <f>+TRS!DB17</f>
        <v>0</v>
      </c>
      <c r="U60" s="107">
        <f>+TRS!DC17</f>
        <v>0</v>
      </c>
      <c r="V60" s="110">
        <f>+TRS!DE17</f>
        <v>0</v>
      </c>
      <c r="W60" s="110">
        <f>+TRS!DF17</f>
        <v>0</v>
      </c>
      <c r="Y60" s="110">
        <f>+TRS!DH17</f>
        <v>0</v>
      </c>
      <c r="Z60" s="110">
        <f>+TRS!DI17</f>
        <v>0</v>
      </c>
      <c r="AA60" s="110">
        <f>+TRS!I17</f>
        <v>0</v>
      </c>
      <c r="AC60" s="109">
        <f>IF(AB60="F",AR60,AL60)</f>
        <v>0</v>
      </c>
      <c r="AD60" s="109">
        <f>+TRS!N17</f>
        <v>0</v>
      </c>
      <c r="AE60" s="109">
        <f>+TRS!S17</f>
        <v>0</v>
      </c>
      <c r="AF60" s="109">
        <f>+TRS!T17</f>
        <v>0</v>
      </c>
      <c r="AG60" s="109">
        <f>+AD60+AE60+AF60</f>
        <v>0</v>
      </c>
      <c r="AH60" s="109">
        <f>+TRS!AA17</f>
        <v>0</v>
      </c>
      <c r="AI60" s="109">
        <f>+TRS!AF17</f>
        <v>0</v>
      </c>
      <c r="AJ60" s="109">
        <f>+TRS!AG17</f>
        <v>0</v>
      </c>
      <c r="AK60" s="109">
        <f>+AH60+AI60+AJ60</f>
        <v>0</v>
      </c>
      <c r="AL60" s="109">
        <f>+AG60+AK60</f>
        <v>0</v>
      </c>
      <c r="AM60" s="107">
        <f>+TRS!AK17</f>
        <v>0</v>
      </c>
      <c r="AN60" s="109"/>
      <c r="AO60" s="109"/>
      <c r="AP60" s="109"/>
      <c r="AQ60" s="109"/>
      <c r="AR60" s="109"/>
      <c r="AS60" s="104"/>
      <c r="AT60" s="107"/>
      <c r="AU60" s="104"/>
      <c r="AV60" s="105"/>
      <c r="AW60" s="107"/>
      <c r="AX60" s="105"/>
      <c r="AY60" s="105"/>
      <c r="AZ60" s="106"/>
      <c r="BA60" s="105"/>
      <c r="BB60" s="105"/>
      <c r="BC60" s="105"/>
      <c r="BD60" s="105"/>
      <c r="BE60" s="104"/>
      <c r="BF60" s="105"/>
      <c r="BG60" s="105"/>
      <c r="BH60" s="105"/>
      <c r="BI60" s="105"/>
      <c r="BJ60" s="105"/>
      <c r="BK60" s="105"/>
      <c r="BT60" s="107">
        <f>+TRS!DD17-1900</f>
        <v>-1900</v>
      </c>
      <c r="BV60" s="107">
        <f>+TRS!DJ17-1900</f>
        <v>-1900</v>
      </c>
    </row>
    <row r="61" spans="19:74" ht="12.75">
      <c r="S61" s="107"/>
      <c r="T61" s="107">
        <f>+TRS!DB18</f>
        <v>0</v>
      </c>
      <c r="U61" s="107">
        <f>+TRS!DC18</f>
        <v>0</v>
      </c>
      <c r="V61" s="110">
        <f>+TRS!DE18</f>
        <v>0</v>
      </c>
      <c r="W61" s="110">
        <f>+TRS!DF18</f>
        <v>0</v>
      </c>
      <c r="Y61" s="110">
        <f>+TRS!DH18</f>
        <v>0</v>
      </c>
      <c r="Z61" s="110">
        <f>+TRS!DI18</f>
        <v>0</v>
      </c>
      <c r="AA61" s="110">
        <f>+TRS!I18</f>
        <v>0</v>
      </c>
      <c r="AC61" s="109">
        <f>IF(AB61="F",AR61,AL61)</f>
        <v>0</v>
      </c>
      <c r="AD61" s="109">
        <f>+TRS!N18</f>
        <v>0</v>
      </c>
      <c r="AE61" s="109">
        <f>+TRS!S18</f>
        <v>0</v>
      </c>
      <c r="AF61" s="109">
        <f>+TRS!T18</f>
        <v>0</v>
      </c>
      <c r="AG61" s="109">
        <f>+AD61+AE61+AF61</f>
        <v>0</v>
      </c>
      <c r="AH61" s="109">
        <f>+TRS!AA18</f>
        <v>0</v>
      </c>
      <c r="AI61" s="109">
        <f>+TRS!AF18</f>
        <v>0</v>
      </c>
      <c r="AJ61" s="109">
        <f>+TRS!AG18</f>
        <v>0</v>
      </c>
      <c r="AK61" s="109">
        <f>+AH61+AI61+AJ61</f>
        <v>0</v>
      </c>
      <c r="AL61" s="109">
        <f>+AG61+AK61</f>
        <v>0</v>
      </c>
      <c r="AM61" s="107">
        <f>+TRS!AK18</f>
        <v>0</v>
      </c>
      <c r="AN61" s="109"/>
      <c r="AO61" s="109"/>
      <c r="AP61" s="109"/>
      <c r="AQ61" s="109"/>
      <c r="AR61" s="109"/>
      <c r="AS61" s="104"/>
      <c r="AT61" s="107"/>
      <c r="AU61" s="104"/>
      <c r="AV61" s="105"/>
      <c r="AW61" s="107"/>
      <c r="AX61" s="105"/>
      <c r="AY61" s="105"/>
      <c r="AZ61" s="106"/>
      <c r="BA61" s="105"/>
      <c r="BB61" s="105"/>
      <c r="BC61" s="105"/>
      <c r="BD61" s="105"/>
      <c r="BE61" s="104"/>
      <c r="BF61" s="105"/>
      <c r="BG61" s="105"/>
      <c r="BH61" s="105"/>
      <c r="BI61" s="105"/>
      <c r="BJ61" s="105"/>
      <c r="BK61" s="105"/>
      <c r="BT61" s="107">
        <f>+TRS!DD18-1900</f>
        <v>-1900</v>
      </c>
      <c r="BV61" s="107">
        <f>+TRS!DJ18-1900</f>
        <v>-1900</v>
      </c>
    </row>
    <row r="62" spans="19:74" ht="12.75">
      <c r="S62" s="107"/>
      <c r="T62" s="107">
        <f>+TRS!DB19</f>
        <v>0</v>
      </c>
      <c r="U62" s="107">
        <f>+TRS!DC19</f>
        <v>0</v>
      </c>
      <c r="V62" s="110">
        <f>+TRS!DE19</f>
        <v>0</v>
      </c>
      <c r="W62" s="110">
        <f>+TRS!DF19</f>
        <v>0</v>
      </c>
      <c r="Y62" s="110">
        <f>+TRS!DH19</f>
        <v>0</v>
      </c>
      <c r="Z62" s="110">
        <f>+TRS!DI19</f>
        <v>0</v>
      </c>
      <c r="AA62" s="110">
        <f>+TRS!I19</f>
        <v>0</v>
      </c>
      <c r="AC62" s="109">
        <f>IF(AB62="F",AR62,AL62)</f>
        <v>0</v>
      </c>
      <c r="AD62" s="109">
        <f>+TRS!N19</f>
        <v>0</v>
      </c>
      <c r="AE62" s="109">
        <f>+TRS!S19</f>
        <v>0</v>
      </c>
      <c r="AF62" s="109">
        <f>+TRS!T19</f>
        <v>0</v>
      </c>
      <c r="AG62" s="109">
        <f>+AD62+AE62+AF62</f>
        <v>0</v>
      </c>
      <c r="AH62" s="109">
        <f>+TRS!AA19</f>
        <v>0</v>
      </c>
      <c r="AI62" s="109">
        <f>+TRS!AF19</f>
        <v>0</v>
      </c>
      <c r="AJ62" s="109">
        <f>+TRS!AG19</f>
        <v>0</v>
      </c>
      <c r="AK62" s="109">
        <f>+AH62+AI62+AJ62</f>
        <v>0</v>
      </c>
      <c r="AL62" s="109">
        <f>+AG62+AK62</f>
        <v>0</v>
      </c>
      <c r="AM62" s="107">
        <f>+TRS!AK19</f>
        <v>0</v>
      </c>
      <c r="AN62" s="109"/>
      <c r="AO62" s="109"/>
      <c r="AP62" s="109"/>
      <c r="AQ62" s="109"/>
      <c r="AR62" s="109"/>
      <c r="AS62" s="104"/>
      <c r="AT62" s="107"/>
      <c r="AU62" s="104"/>
      <c r="AV62" s="105"/>
      <c r="AW62" s="107"/>
      <c r="AX62" s="105"/>
      <c r="AY62" s="105"/>
      <c r="AZ62" s="106"/>
      <c r="BA62" s="105"/>
      <c r="BB62" s="105"/>
      <c r="BC62" s="105"/>
      <c r="BD62" s="105"/>
      <c r="BE62" s="104"/>
      <c r="BF62" s="105"/>
      <c r="BG62" s="105"/>
      <c r="BH62" s="105"/>
      <c r="BI62" s="105"/>
      <c r="BJ62" s="105"/>
      <c r="BK62" s="105"/>
      <c r="BT62" s="107">
        <f>+TRS!DD19-1900</f>
        <v>-1900</v>
      </c>
      <c r="BV62" s="107">
        <f>+TRS!DJ19-1900</f>
        <v>-1900</v>
      </c>
    </row>
    <row r="63" spans="19:74" ht="12.75">
      <c r="S63" s="107"/>
      <c r="T63" s="107">
        <f>+TRS!DB20</f>
        <v>0</v>
      </c>
      <c r="U63" s="107">
        <f>+TRS!DC20</f>
        <v>0</v>
      </c>
      <c r="V63" s="110">
        <f>+TRS!DE20</f>
        <v>0</v>
      </c>
      <c r="W63" s="110">
        <f>+TRS!DF20</f>
        <v>0</v>
      </c>
      <c r="Y63" s="110">
        <f>+TRS!DH20</f>
        <v>0</v>
      </c>
      <c r="Z63" s="110">
        <f>+TRS!DI20</f>
        <v>0</v>
      </c>
      <c r="AA63" s="110">
        <f>+TRS!I20</f>
        <v>0</v>
      </c>
      <c r="AC63" s="109">
        <f>IF(AB63="F",AR63,AL63)</f>
        <v>0</v>
      </c>
      <c r="AD63" s="109">
        <f>+TRS!N20</f>
        <v>0</v>
      </c>
      <c r="AE63" s="109">
        <f>+TRS!S20</f>
        <v>0</v>
      </c>
      <c r="AF63" s="109">
        <f>+TRS!T20</f>
        <v>0</v>
      </c>
      <c r="AG63" s="109">
        <f>+AD63+AE63+AF63</f>
        <v>0</v>
      </c>
      <c r="AH63" s="109">
        <f>+TRS!AA20</f>
        <v>0</v>
      </c>
      <c r="AI63" s="109">
        <f>+TRS!AF20</f>
        <v>0</v>
      </c>
      <c r="AJ63" s="109">
        <f>+TRS!AG20</f>
        <v>0</v>
      </c>
      <c r="AK63" s="109">
        <f>+AH63+AI63+AJ63</f>
        <v>0</v>
      </c>
      <c r="AL63" s="109">
        <f>+AG63+AK63</f>
        <v>0</v>
      </c>
      <c r="AM63" s="107">
        <f>+TRS!AK20</f>
        <v>0</v>
      </c>
      <c r="AN63" s="109"/>
      <c r="AO63" s="109"/>
      <c r="AP63" s="109"/>
      <c r="AQ63" s="109"/>
      <c r="AR63" s="109"/>
      <c r="AS63" s="104"/>
      <c r="AT63" s="107"/>
      <c r="AU63" s="104"/>
      <c r="AV63" s="105"/>
      <c r="AW63" s="107"/>
      <c r="AX63" s="105"/>
      <c r="AY63" s="105"/>
      <c r="AZ63" s="106"/>
      <c r="BA63" s="105"/>
      <c r="BB63" s="105"/>
      <c r="BC63" s="105"/>
      <c r="BD63" s="105"/>
      <c r="BE63" s="104"/>
      <c r="BF63" s="105"/>
      <c r="BG63" s="105"/>
      <c r="BH63" s="105"/>
      <c r="BI63" s="105"/>
      <c r="BJ63" s="105"/>
      <c r="BK63" s="105"/>
      <c r="BT63" s="107">
        <f>+TRS!DD20-1900</f>
        <v>-1900</v>
      </c>
      <c r="BV63" s="107">
        <f>+TRS!DJ20-1900</f>
        <v>-1900</v>
      </c>
    </row>
    <row r="64" spans="19:74" ht="12.75">
      <c r="S64" s="107"/>
      <c r="T64" s="107">
        <f>+TRS!DB21</f>
        <v>0</v>
      </c>
      <c r="U64" s="107">
        <f>+TRS!DC21</f>
        <v>0</v>
      </c>
      <c r="V64" s="110">
        <f>+TRS!DE21</f>
        <v>0</v>
      </c>
      <c r="W64" s="110">
        <f>+TRS!DF21</f>
        <v>0</v>
      </c>
      <c r="Y64" s="110">
        <f>+TRS!DH21</f>
        <v>0</v>
      </c>
      <c r="Z64" s="110">
        <f>+TRS!DI21</f>
        <v>0</v>
      </c>
      <c r="AA64" s="110">
        <f>+TRS!I21</f>
        <v>0</v>
      </c>
      <c r="AC64" s="109">
        <f>IF(AB64="F",AR64,AL64)</f>
        <v>0</v>
      </c>
      <c r="AD64" s="109">
        <f>+TRS!N21</f>
        <v>0</v>
      </c>
      <c r="AE64" s="109">
        <f>+TRS!S21</f>
        <v>0</v>
      </c>
      <c r="AF64" s="109">
        <f>+TRS!T21</f>
        <v>0</v>
      </c>
      <c r="AG64" s="109">
        <f>+AD64+AE64+AF64</f>
        <v>0</v>
      </c>
      <c r="AH64" s="109">
        <f>+TRS!AA21</f>
        <v>0</v>
      </c>
      <c r="AI64" s="109">
        <f>+TRS!AF21</f>
        <v>0</v>
      </c>
      <c r="AJ64" s="109">
        <f>+TRS!AG21</f>
        <v>0</v>
      </c>
      <c r="AK64" s="109">
        <f>+AH64+AI64+AJ64</f>
        <v>0</v>
      </c>
      <c r="AL64" s="109">
        <f>+AG64+AK64</f>
        <v>0</v>
      </c>
      <c r="AM64" s="107">
        <f>+TRS!AK21</f>
        <v>0</v>
      </c>
      <c r="AN64" s="109"/>
      <c r="AO64" s="109"/>
      <c r="AP64" s="109"/>
      <c r="AQ64" s="109"/>
      <c r="AR64" s="109"/>
      <c r="AS64" s="104"/>
      <c r="AT64" s="107"/>
      <c r="AU64" s="104"/>
      <c r="AV64" s="105"/>
      <c r="AW64" s="107"/>
      <c r="AX64" s="105"/>
      <c r="AY64" s="105"/>
      <c r="AZ64" s="106"/>
      <c r="BA64" s="105"/>
      <c r="BB64" s="105"/>
      <c r="BC64" s="105"/>
      <c r="BD64" s="105"/>
      <c r="BE64" s="104"/>
      <c r="BF64" s="105"/>
      <c r="BG64" s="105"/>
      <c r="BH64" s="105"/>
      <c r="BI64" s="105"/>
      <c r="BJ64" s="105"/>
      <c r="BK64" s="105"/>
      <c r="BT64" s="107">
        <f>+TRS!DD21-1900</f>
        <v>-1900</v>
      </c>
      <c r="BV64" s="107">
        <f>+TRS!DJ21-1900</f>
        <v>-1900</v>
      </c>
    </row>
    <row r="65" spans="19:74" ht="12.75">
      <c r="S65" s="107"/>
      <c r="T65" s="107">
        <f>+TRS!DB26</f>
        <v>0</v>
      </c>
      <c r="U65" s="107">
        <f>+TRS!DC26</f>
        <v>0</v>
      </c>
      <c r="V65" s="110">
        <f>+TRS!DE26</f>
        <v>0</v>
      </c>
      <c r="W65" s="110">
        <f>+TRS!DF26</f>
        <v>0</v>
      </c>
      <c r="Y65" s="110">
        <f>+TRS!DH26</f>
        <v>0</v>
      </c>
      <c r="Z65" s="110">
        <f>+TRS!DI26</f>
        <v>0</v>
      </c>
      <c r="AA65" s="110">
        <f>+TRS!I26</f>
        <v>0</v>
      </c>
      <c r="AB65" s="110">
        <f>+TRS!BA26</f>
        <v>0</v>
      </c>
      <c r="AC65" s="109">
        <f>IF(AB65="F",AR65,AL65)</f>
        <v>0</v>
      </c>
      <c r="AD65" s="109">
        <f>+TRS!N26</f>
        <v>0</v>
      </c>
      <c r="AE65" s="109">
        <f>+TRS!S26</f>
        <v>0</v>
      </c>
      <c r="AF65" s="109">
        <f>+TRS!T26</f>
        <v>0</v>
      </c>
      <c r="AG65" s="109">
        <f>+AD65+AE65+AF65</f>
        <v>0</v>
      </c>
      <c r="AH65" s="109">
        <f>+TRS!AA26</f>
        <v>0</v>
      </c>
      <c r="AI65" s="109">
        <f>+TRS!AF26</f>
        <v>0</v>
      </c>
      <c r="AJ65" s="109">
        <f>+TRS!AG26</f>
        <v>0</v>
      </c>
      <c r="AK65" s="109">
        <f>+AH65+AI65+AJ65</f>
        <v>0</v>
      </c>
      <c r="AL65" s="109">
        <f>+AG65+AK65</f>
        <v>0</v>
      </c>
      <c r="AM65" s="107">
        <f>+TRS!AK26</f>
        <v>0</v>
      </c>
      <c r="AN65" s="109">
        <f>+TRS!AP26</f>
        <v>0</v>
      </c>
      <c r="AO65" s="109">
        <f>+TRS!AU26</f>
        <v>0</v>
      </c>
      <c r="AP65" s="109">
        <f>+TRS!AV26</f>
        <v>0</v>
      </c>
      <c r="AQ65" s="109">
        <f>+AN65+AO65+AP65</f>
        <v>0</v>
      </c>
      <c r="AR65" s="109">
        <f>IF(AB65="F",AQ65+AL65,"")</f>
      </c>
      <c r="AS65" s="104"/>
      <c r="AT65" s="107"/>
      <c r="AU65" s="104"/>
      <c r="AV65" s="105"/>
      <c r="AW65" s="107"/>
      <c r="AX65" s="105"/>
      <c r="AY65" s="105"/>
      <c r="AZ65" s="106"/>
      <c r="BA65" s="105"/>
      <c r="BB65" s="105"/>
      <c r="BC65" s="105"/>
      <c r="BD65" s="105"/>
      <c r="BE65" s="104"/>
      <c r="BF65" s="105"/>
      <c r="BG65" s="105"/>
      <c r="BH65" s="105"/>
      <c r="BI65" s="105"/>
      <c r="BJ65" s="105"/>
      <c r="BK65" s="105"/>
      <c r="BT65" s="107">
        <f>+TRS!DD26-1900</f>
        <v>-1900</v>
      </c>
      <c r="BV65" s="107">
        <f>+TRS!DJ26-1900</f>
        <v>-1900</v>
      </c>
    </row>
    <row r="66" spans="19:74" ht="12.75">
      <c r="S66" s="107"/>
      <c r="T66" s="107">
        <f>+TRS!DB27</f>
        <v>0</v>
      </c>
      <c r="U66" s="107">
        <f>+TRS!DC27</f>
        <v>0</v>
      </c>
      <c r="V66" s="110">
        <f>+TRS!DE27</f>
        <v>0</v>
      </c>
      <c r="W66" s="110">
        <f>+TRS!DF27</f>
        <v>0</v>
      </c>
      <c r="Y66" s="110">
        <f>+TRS!DH27</f>
        <v>0</v>
      </c>
      <c r="Z66" s="110">
        <f>+TRS!DI27</f>
        <v>0</v>
      </c>
      <c r="AA66" s="110">
        <f>+TRS!I27</f>
        <v>0</v>
      </c>
      <c r="AB66" s="110">
        <f>+TRS!BA27</f>
        <v>0</v>
      </c>
      <c r="AC66" s="109">
        <f>IF(AB66="F",AR66,AL66)</f>
        <v>0</v>
      </c>
      <c r="AD66" s="109">
        <f>+TRS!N27</f>
        <v>0</v>
      </c>
      <c r="AE66" s="109">
        <f>+TRS!S27</f>
        <v>0</v>
      </c>
      <c r="AF66" s="109">
        <f>+TRS!T27</f>
        <v>0</v>
      </c>
      <c r="AG66" s="109">
        <f>+AD66+AE66+AF66</f>
        <v>0</v>
      </c>
      <c r="AH66" s="109">
        <f>+TRS!AA27</f>
        <v>0</v>
      </c>
      <c r="AI66" s="109">
        <f>+TRS!AF27</f>
        <v>0</v>
      </c>
      <c r="AJ66" s="109">
        <f>+TRS!AG27</f>
        <v>0</v>
      </c>
      <c r="AK66" s="109">
        <f>+AH66+AI66+AJ66</f>
        <v>0</v>
      </c>
      <c r="AL66" s="109">
        <f>+AG66+AK66</f>
        <v>0</v>
      </c>
      <c r="AM66" s="107">
        <f>+TRS!AK27</f>
        <v>0</v>
      </c>
      <c r="AN66" s="109">
        <f>+TRS!AP27</f>
        <v>0</v>
      </c>
      <c r="AO66" s="109">
        <f>+TRS!AU27</f>
        <v>0</v>
      </c>
      <c r="AP66" s="109">
        <f>+TRS!AV27</f>
        <v>0</v>
      </c>
      <c r="AQ66" s="109">
        <f>+AN66+AO66+AP66</f>
        <v>0</v>
      </c>
      <c r="AR66" s="109">
        <f>IF(AB66="F",AQ66+AL66,"")</f>
      </c>
      <c r="AS66" s="104"/>
      <c r="AT66" s="107"/>
      <c r="AU66" s="104"/>
      <c r="AV66" s="105"/>
      <c r="AW66" s="107"/>
      <c r="AX66" s="105"/>
      <c r="AY66" s="105"/>
      <c r="AZ66" s="106"/>
      <c r="BA66" s="105"/>
      <c r="BB66" s="105"/>
      <c r="BC66" s="105"/>
      <c r="BD66" s="105"/>
      <c r="BE66" s="104"/>
      <c r="BF66" s="105"/>
      <c r="BG66" s="105"/>
      <c r="BH66" s="105"/>
      <c r="BI66" s="105"/>
      <c r="BJ66" s="105"/>
      <c r="BK66" s="105"/>
      <c r="BT66" s="107">
        <f>+TRS!DD27-1900</f>
        <v>-1900</v>
      </c>
      <c r="BV66" s="107">
        <f>+TRS!DJ27-1900</f>
        <v>-1900</v>
      </c>
    </row>
    <row r="67" spans="19:74" ht="12.75">
      <c r="S67" s="107"/>
      <c r="T67" s="107">
        <f>+TRS!DB28</f>
        <v>0</v>
      </c>
      <c r="U67" s="107">
        <f>+TRS!DC28</f>
        <v>0</v>
      </c>
      <c r="V67" s="110">
        <f>+TRS!DE28</f>
        <v>0</v>
      </c>
      <c r="W67" s="110">
        <f>+TRS!DF28</f>
        <v>0</v>
      </c>
      <c r="Y67" s="110">
        <f>+TRS!DH28</f>
        <v>0</v>
      </c>
      <c r="Z67" s="110">
        <f>+TRS!DI28</f>
        <v>0</v>
      </c>
      <c r="AA67" s="110">
        <f>+TRS!I28</f>
        <v>0</v>
      </c>
      <c r="AB67" s="110">
        <f>+TRS!BA28</f>
        <v>0</v>
      </c>
      <c r="AC67" s="109">
        <f>IF(AB67="F",AR67,AL67)</f>
        <v>0</v>
      </c>
      <c r="AD67" s="109">
        <f>+TRS!N28</f>
        <v>0</v>
      </c>
      <c r="AE67" s="109">
        <f>+TRS!S28</f>
        <v>0</v>
      </c>
      <c r="AF67" s="109">
        <f>+TRS!T28</f>
        <v>0</v>
      </c>
      <c r="AG67" s="109">
        <f>+AD67+AE67+AF67</f>
        <v>0</v>
      </c>
      <c r="AH67" s="109">
        <f>+TRS!AA28</f>
        <v>0</v>
      </c>
      <c r="AI67" s="109">
        <f>+TRS!AF28</f>
        <v>0</v>
      </c>
      <c r="AJ67" s="109">
        <f>+TRS!AG28</f>
        <v>0</v>
      </c>
      <c r="AK67" s="109">
        <f>+AH67+AI67+AJ67</f>
        <v>0</v>
      </c>
      <c r="AL67" s="109">
        <f>+AG67+AK67</f>
        <v>0</v>
      </c>
      <c r="AM67" s="107">
        <f>+TRS!AK28</f>
        <v>0</v>
      </c>
      <c r="AN67" s="109">
        <f>+TRS!AP28</f>
        <v>0</v>
      </c>
      <c r="AO67" s="109">
        <f>+TRS!AU28</f>
        <v>0</v>
      </c>
      <c r="AP67" s="109">
        <f>+TRS!AV28</f>
        <v>0</v>
      </c>
      <c r="AQ67" s="109">
        <f>+AN67+AO67+AP67</f>
        <v>0</v>
      </c>
      <c r="AR67" s="109">
        <f>IF(AB67="F",AQ67+AL67,"")</f>
      </c>
      <c r="AS67" s="104"/>
      <c r="AT67" s="107"/>
      <c r="AU67" s="104"/>
      <c r="AV67" s="105"/>
      <c r="AW67" s="107"/>
      <c r="AX67" s="105"/>
      <c r="AY67" s="105"/>
      <c r="AZ67" s="106"/>
      <c r="BA67" s="105"/>
      <c r="BB67" s="105"/>
      <c r="BC67" s="105"/>
      <c r="BD67" s="105"/>
      <c r="BE67" s="104"/>
      <c r="BF67" s="105"/>
      <c r="BG67" s="105"/>
      <c r="BH67" s="105"/>
      <c r="BI67" s="105"/>
      <c r="BJ67" s="105"/>
      <c r="BK67" s="105"/>
      <c r="BT67" s="107">
        <f>+TRS!DD28-1900</f>
        <v>-1900</v>
      </c>
      <c r="BV67" s="107">
        <f>+TRS!DJ28-1900</f>
        <v>-1900</v>
      </c>
    </row>
    <row r="68" spans="19:74" ht="12.75">
      <c r="S68" s="107"/>
      <c r="T68" s="107">
        <f>+TRS!DB29</f>
        <v>0</v>
      </c>
      <c r="U68" s="107">
        <f>+TRS!DC29</f>
        <v>0</v>
      </c>
      <c r="V68" s="110">
        <f>+TRS!DE29</f>
        <v>0</v>
      </c>
      <c r="W68" s="110">
        <f>+TRS!DF29</f>
        <v>0</v>
      </c>
      <c r="Y68" s="110">
        <f>+TRS!DH29</f>
        <v>0</v>
      </c>
      <c r="Z68" s="110">
        <f>+TRS!DI29</f>
        <v>0</v>
      </c>
      <c r="AA68" s="110">
        <f>+TRS!I29</f>
        <v>0</v>
      </c>
      <c r="AB68" s="110">
        <f>+TRS!BA29</f>
        <v>0</v>
      </c>
      <c r="AC68" s="109">
        <f>IF(AB68="F",AR68,AL68)</f>
        <v>0</v>
      </c>
      <c r="AD68" s="109">
        <f>+TRS!N29</f>
        <v>0</v>
      </c>
      <c r="AE68" s="109">
        <f>+TRS!S29</f>
        <v>0</v>
      </c>
      <c r="AF68" s="109">
        <f>+TRS!T29</f>
        <v>0</v>
      </c>
      <c r="AG68" s="109">
        <f>+AD68+AE68+AF68</f>
        <v>0</v>
      </c>
      <c r="AH68" s="109">
        <f>+TRS!AA29</f>
        <v>0</v>
      </c>
      <c r="AI68" s="109">
        <f>+TRS!AF29</f>
        <v>0</v>
      </c>
      <c r="AJ68" s="109">
        <f>+TRS!AG29</f>
        <v>0</v>
      </c>
      <c r="AK68" s="109">
        <f>+AH68+AI68+AJ68</f>
        <v>0</v>
      </c>
      <c r="AL68" s="109">
        <f>+AG68+AK68</f>
        <v>0</v>
      </c>
      <c r="AM68" s="107">
        <f>+TRS!AK29</f>
        <v>0</v>
      </c>
      <c r="AN68" s="109">
        <f>+TRS!AP29</f>
        <v>0</v>
      </c>
      <c r="AO68" s="109">
        <f>+TRS!AU29</f>
        <v>0</v>
      </c>
      <c r="AP68" s="109">
        <f>+TRS!AV29</f>
        <v>0</v>
      </c>
      <c r="AQ68" s="109">
        <f>+AN68+AO68+AP68</f>
        <v>0</v>
      </c>
      <c r="AR68" s="109">
        <f>IF(AB68="F",AQ68+AL68,"")</f>
      </c>
      <c r="AS68" s="104"/>
      <c r="AT68" s="107"/>
      <c r="AU68" s="104"/>
      <c r="AV68" s="105"/>
      <c r="AW68" s="107"/>
      <c r="AX68" s="105"/>
      <c r="AY68" s="105"/>
      <c r="AZ68" s="106"/>
      <c r="BA68" s="105"/>
      <c r="BB68" s="105"/>
      <c r="BC68" s="105"/>
      <c r="BD68" s="105"/>
      <c r="BE68" s="104"/>
      <c r="BF68" s="105"/>
      <c r="BG68" s="105"/>
      <c r="BH68" s="105"/>
      <c r="BI68" s="105"/>
      <c r="BJ68" s="105"/>
      <c r="BK68" s="105"/>
      <c r="BT68" s="107">
        <f>+TRS!DD29-1900</f>
        <v>-1900</v>
      </c>
      <c r="BV68" s="107">
        <f>+TRS!DJ29-1900</f>
        <v>-1900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2.75"/>
  <cols>
    <col min="2" max="2" width="23.0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32">
      <selection activeCell="K42" sqref="K42"/>
    </sheetView>
  </sheetViews>
  <sheetFormatPr defaultColWidth="9.00390625" defaultRowHeight="12.75"/>
  <cols>
    <col min="1" max="1" width="19.875" style="0" customWidth="1"/>
    <col min="2" max="2" width="3.00390625" style="0" customWidth="1"/>
    <col min="3" max="3" width="2.125" style="0" customWidth="1"/>
    <col min="4" max="4" width="5.00390625" style="0" customWidth="1"/>
    <col min="5" max="5" width="3.00390625" style="0" customWidth="1"/>
    <col min="6" max="6" width="5.00390625" style="0" customWidth="1"/>
    <col min="7" max="7" width="4.00390625" style="0" customWidth="1"/>
    <col min="8" max="9" width="5.00390625" style="0" customWidth="1"/>
  </cols>
  <sheetData>
    <row r="1" spans="1:9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</row>
    <row r="2" spans="1:9" ht="12.75">
      <c r="A2" s="110">
        <f>+TRI!CS77</f>
        <v>0</v>
      </c>
      <c r="B2" s="110">
        <f>+TRI!CT77</f>
        <v>0</v>
      </c>
      <c r="C2" s="110">
        <f>+TRI!CU77</f>
        <v>0</v>
      </c>
      <c r="D2" s="110">
        <f>+TRI!CV77</f>
        <v>0</v>
      </c>
      <c r="E2" s="110">
        <f>+TRI!CW77</f>
        <v>0</v>
      </c>
      <c r="F2" s="110">
        <f>+TRI!CX77</f>
        <v>0</v>
      </c>
      <c r="G2" s="110">
        <f>+TRI!CY77</f>
        <v>0</v>
      </c>
      <c r="H2" s="110">
        <f>+TRI!CZ77</f>
        <v>0</v>
      </c>
      <c r="I2" s="110">
        <f>+TRI!DA77</f>
        <v>0</v>
      </c>
    </row>
    <row r="3" spans="1:9" ht="12.75">
      <c r="A3" s="110">
        <f>+TRI!CS78</f>
        <v>0</v>
      </c>
      <c r="B3" s="110">
        <f>+TRI!CT78</f>
        <v>0</v>
      </c>
      <c r="C3" s="110">
        <f>+TRI!CU78</f>
        <v>0</v>
      </c>
      <c r="D3" s="110">
        <f>+TRI!CV78</f>
        <v>0</v>
      </c>
      <c r="E3" s="110">
        <f>+TRI!CW78</f>
        <v>0</v>
      </c>
      <c r="F3" s="110">
        <f>+TRI!CX78</f>
        <v>0</v>
      </c>
      <c r="G3" s="110">
        <f>+TRI!CY78</f>
        <v>0</v>
      </c>
      <c r="H3" s="110">
        <f>+TRI!CZ78</f>
        <v>0</v>
      </c>
      <c r="I3" s="110">
        <f>+TRI!DA78</f>
        <v>0</v>
      </c>
    </row>
    <row r="4" spans="1:9" ht="12.75">
      <c r="A4" s="110">
        <f>+TRI!CS88</f>
        <v>0</v>
      </c>
      <c r="B4" s="110">
        <f>+TRI!CT88</f>
        <v>0</v>
      </c>
      <c r="C4" s="110">
        <f>+TRI!CU88</f>
        <v>0</v>
      </c>
      <c r="D4" s="110">
        <f>+TRI!CV88</f>
        <v>0</v>
      </c>
      <c r="E4" s="110">
        <f>+TRI!CW88</f>
        <v>0</v>
      </c>
      <c r="F4" s="110">
        <f>+TRI!CX88</f>
        <v>0</v>
      </c>
      <c r="G4" s="110">
        <f>+TRI!CY88</f>
        <v>0</v>
      </c>
      <c r="H4" s="110">
        <f>+TRI!CZ88</f>
        <v>0</v>
      </c>
      <c r="I4" s="110">
        <f>+TRI!DA88</f>
        <v>0</v>
      </c>
    </row>
    <row r="5" spans="1:9" ht="12.75">
      <c r="A5" s="110">
        <f>+TRI!CS83</f>
        <v>0</v>
      </c>
      <c r="B5" s="110">
        <f>+TRI!CT83</f>
        <v>0</v>
      </c>
      <c r="C5" s="110">
        <f>+TRI!CU83</f>
        <v>0</v>
      </c>
      <c r="D5" s="110">
        <f>+TRI!CV83</f>
        <v>0</v>
      </c>
      <c r="E5" s="110">
        <f>+TRI!CW83</f>
        <v>0</v>
      </c>
      <c r="F5" s="110">
        <f>+TRI!CX83</f>
        <v>0</v>
      </c>
      <c r="G5" s="110">
        <f>+TRI!CY83</f>
        <v>0</v>
      </c>
      <c r="H5" s="110">
        <f>+TRI!CZ83</f>
        <v>0</v>
      </c>
      <c r="I5" s="110">
        <f>+TRI!DA83</f>
        <v>0</v>
      </c>
    </row>
    <row r="6" spans="1:9" ht="12.75">
      <c r="A6" s="110">
        <f>+TRI!CS61</f>
        <v>0</v>
      </c>
      <c r="B6" s="110">
        <f>+TRI!CT61</f>
        <v>0</v>
      </c>
      <c r="C6" s="110">
        <f>+TRI!CU61</f>
        <v>0</v>
      </c>
      <c r="D6" s="110">
        <f>+TRI!CV61</f>
        <v>0</v>
      </c>
      <c r="E6" s="110">
        <f>+TRI!CW61</f>
        <v>0</v>
      </c>
      <c r="F6" s="110">
        <f>+TRI!CX61</f>
        <v>0</v>
      </c>
      <c r="G6" s="110">
        <f>+TRI!CY61</f>
        <v>0</v>
      </c>
      <c r="H6" s="110">
        <f>+TRI!CZ61</f>
        <v>0</v>
      </c>
      <c r="I6" s="110">
        <f>+TRI!DA61</f>
        <v>0</v>
      </c>
    </row>
    <row r="7" spans="1:9" ht="12.75">
      <c r="A7" s="110">
        <f>+TRI!CS97</f>
        <v>0</v>
      </c>
      <c r="B7" s="110">
        <f>+TRI!CT97</f>
        <v>0</v>
      </c>
      <c r="C7" s="110">
        <f>+TRI!CU97</f>
        <v>0</v>
      </c>
      <c r="D7" s="110">
        <f>+TRI!CV97</f>
        <v>0</v>
      </c>
      <c r="E7" s="110">
        <f>+TRI!CW97</f>
        <v>0</v>
      </c>
      <c r="F7" s="110">
        <f>+TRI!CX97</f>
        <v>0</v>
      </c>
      <c r="G7" s="110">
        <f>+TRI!CY97</f>
        <v>0</v>
      </c>
      <c r="H7" s="110">
        <f>+TRI!CZ97</f>
        <v>0</v>
      </c>
      <c r="I7" s="110">
        <f>+TRI!DA97</f>
        <v>0</v>
      </c>
    </row>
    <row r="8" spans="1:9" ht="12.75">
      <c r="A8" s="110">
        <f>+TRI!CS94</f>
        <v>0</v>
      </c>
      <c r="B8" s="110">
        <f>+TRI!CT94</f>
        <v>0</v>
      </c>
      <c r="C8" s="110">
        <f>+TRI!CU94</f>
        <v>0</v>
      </c>
      <c r="D8" s="110">
        <f>+TRI!CV94</f>
        <v>0</v>
      </c>
      <c r="E8" s="110">
        <f>+TRI!CW94</f>
        <v>0</v>
      </c>
      <c r="F8" s="110">
        <f>+TRI!CX94</f>
        <v>0</v>
      </c>
      <c r="G8" s="110">
        <f>+TRI!CY94</f>
        <v>0</v>
      </c>
      <c r="H8" s="110">
        <f>+TRI!CZ94</f>
        <v>0</v>
      </c>
      <c r="I8" s="110">
        <f>+TRI!DA94</f>
        <v>0</v>
      </c>
    </row>
    <row r="9" spans="1:9" ht="12.75">
      <c r="A9" s="110">
        <f>+TRI!CS67</f>
        <v>0</v>
      </c>
      <c r="B9" s="110">
        <f>+TRI!CT67</f>
        <v>0</v>
      </c>
      <c r="C9" s="110">
        <f>+TRI!CU67</f>
        <v>0</v>
      </c>
      <c r="D9" s="110">
        <f>+TRI!CV67</f>
        <v>0</v>
      </c>
      <c r="E9" s="110">
        <f>+TRI!CW67</f>
        <v>0</v>
      </c>
      <c r="F9" s="110">
        <f>+TRI!CX67</f>
        <v>0</v>
      </c>
      <c r="G9" s="110">
        <f>+TRI!CY67</f>
        <v>0</v>
      </c>
      <c r="H9" s="110">
        <f>+TRI!CZ67</f>
        <v>0</v>
      </c>
      <c r="I9" s="110">
        <f>+TRI!DA67</f>
        <v>0</v>
      </c>
    </row>
    <row r="10" spans="1:9" ht="12.75">
      <c r="A10" s="110">
        <f>+TRI!CS63</f>
        <v>0</v>
      </c>
      <c r="B10" s="110">
        <f>+TRI!CT63</f>
        <v>0</v>
      </c>
      <c r="C10" s="110">
        <f>+TRI!CU63</f>
        <v>0</v>
      </c>
      <c r="D10" s="110">
        <f>+TRI!CV63</f>
        <v>0</v>
      </c>
      <c r="E10" s="110">
        <f>+TRI!CW63</f>
        <v>0</v>
      </c>
      <c r="F10" s="110">
        <f>+TRI!CX63</f>
        <v>0</v>
      </c>
      <c r="G10" s="110">
        <f>+TRI!CY63</f>
        <v>0</v>
      </c>
      <c r="H10" s="110">
        <f>+TRI!CZ63</f>
        <v>0</v>
      </c>
      <c r="I10" s="110">
        <f>+TRI!DA63</f>
        <v>0</v>
      </c>
    </row>
    <row r="11" spans="1:9" ht="12.75">
      <c r="A11" s="110">
        <f>+TRI!CS108</f>
        <v>0</v>
      </c>
      <c r="B11" s="110">
        <f>+TRI!CT108</f>
        <v>0</v>
      </c>
      <c r="C11" s="110">
        <f>+TRI!CU108</f>
        <v>0</v>
      </c>
      <c r="D11" s="110">
        <f>+TRI!CV108</f>
        <v>0</v>
      </c>
      <c r="E11" s="110">
        <f>+TRI!CW108</f>
        <v>0</v>
      </c>
      <c r="F11" s="110">
        <f>+TRI!CX108</f>
        <v>0</v>
      </c>
      <c r="G11" s="110">
        <f>+TRI!CY108</f>
        <v>0</v>
      </c>
      <c r="H11" s="110">
        <f>+TRI!CZ108</f>
        <v>0</v>
      </c>
      <c r="I11" s="110">
        <f>+TRI!DA108</f>
        <v>0</v>
      </c>
    </row>
    <row r="12" spans="1:9" ht="12.75">
      <c r="A12" s="110">
        <f>+TRI!CS101</f>
        <v>0</v>
      </c>
      <c r="B12" s="110">
        <f>+TRI!CT101</f>
        <v>0</v>
      </c>
      <c r="C12" s="110">
        <f>+TRI!CU101</f>
        <v>0</v>
      </c>
      <c r="D12" s="110">
        <f>+TRI!CV101</f>
        <v>0</v>
      </c>
      <c r="E12" s="110">
        <f>+TRI!CW101</f>
        <v>0</v>
      </c>
      <c r="F12" s="110">
        <f>+TRI!CX101</f>
        <v>0</v>
      </c>
      <c r="G12" s="110">
        <f>+TRI!CY101</f>
        <v>0</v>
      </c>
      <c r="H12" s="110">
        <f>+TRI!CZ101</f>
        <v>0</v>
      </c>
      <c r="I12" s="110">
        <f>+TRI!DA101</f>
        <v>0</v>
      </c>
    </row>
    <row r="13" spans="1:9" ht="12.75">
      <c r="A13" s="110">
        <f>+TRI!CS92</f>
        <v>0</v>
      </c>
      <c r="B13" s="110">
        <f>+TRI!CT92</f>
        <v>0</v>
      </c>
      <c r="C13" s="110">
        <f>+TRI!CU92</f>
        <v>0</v>
      </c>
      <c r="D13" s="110">
        <f>+TRI!CV92</f>
        <v>0</v>
      </c>
      <c r="E13" s="110">
        <f>+TRI!CW92</f>
        <v>0</v>
      </c>
      <c r="F13" s="110">
        <f>+TRI!CX92</f>
        <v>0</v>
      </c>
      <c r="G13" s="110">
        <f>+TRI!CY92</f>
        <v>0</v>
      </c>
      <c r="H13" s="110">
        <f>+TRI!CZ92</f>
        <v>0</v>
      </c>
      <c r="I13" s="110">
        <f>+TRI!DA92</f>
        <v>0</v>
      </c>
    </row>
    <row r="14" spans="1:9" ht="12.75">
      <c r="A14" s="110">
        <f>+TRI!CS96</f>
        <v>0</v>
      </c>
      <c r="B14" s="110">
        <f>+TRI!CT96</f>
        <v>0</v>
      </c>
      <c r="C14" s="110">
        <f>+TRI!CU96</f>
        <v>0</v>
      </c>
      <c r="D14" s="110">
        <f>+TRI!CV96</f>
        <v>0</v>
      </c>
      <c r="E14" s="110">
        <f>+TRI!CW96</f>
        <v>0</v>
      </c>
      <c r="F14" s="110">
        <f>+TRI!CX96</f>
        <v>0</v>
      </c>
      <c r="G14" s="110">
        <f>+TRI!CY96</f>
        <v>0</v>
      </c>
      <c r="H14" s="110">
        <f>+TRI!CZ96</f>
        <v>0</v>
      </c>
      <c r="I14" s="110">
        <f>+TRI!DA96</f>
        <v>0</v>
      </c>
    </row>
    <row r="15" spans="1:9" ht="12.75">
      <c r="A15" s="110">
        <f>+TRI!CS103</f>
        <v>0</v>
      </c>
      <c r="B15" s="110">
        <f>+TRI!CT103</f>
        <v>0</v>
      </c>
      <c r="C15" s="110">
        <f>+TRI!CU103</f>
        <v>0</v>
      </c>
      <c r="D15" s="110">
        <f>+TRI!CV103</f>
        <v>0</v>
      </c>
      <c r="E15" s="110">
        <f>+TRI!CW103</f>
        <v>0</v>
      </c>
      <c r="F15" s="110">
        <f>+TRI!CX103</f>
        <v>0</v>
      </c>
      <c r="G15" s="110">
        <f>+TRI!CY103</f>
        <v>0</v>
      </c>
      <c r="H15" s="110">
        <f>+TRI!CZ103</f>
        <v>0</v>
      </c>
      <c r="I15" s="110">
        <f>+TRI!DA103</f>
        <v>0</v>
      </c>
    </row>
    <row r="16" spans="1:9" ht="12.75">
      <c r="A16" s="110">
        <f>+TRI!CS72</f>
        <v>0</v>
      </c>
      <c r="B16" s="110">
        <f>+TRI!CT72</f>
        <v>0</v>
      </c>
      <c r="C16" s="110">
        <f>+TRI!CU72</f>
        <v>0</v>
      </c>
      <c r="D16" s="110">
        <f>+TRI!CV72</f>
        <v>0</v>
      </c>
      <c r="E16" s="110">
        <f>+TRI!CW72</f>
        <v>0</v>
      </c>
      <c r="F16" s="110">
        <f>+TRI!CX72</f>
        <v>0</v>
      </c>
      <c r="G16" s="110">
        <f>+TRI!CY72</f>
        <v>0</v>
      </c>
      <c r="H16" s="110">
        <f>+TRI!CZ72</f>
        <v>0</v>
      </c>
      <c r="I16" s="110">
        <f>+TRI!DA72</f>
        <v>0</v>
      </c>
    </row>
    <row r="17" spans="1:9" ht="12.75">
      <c r="A17" s="110">
        <f>+TRI!CS81</f>
        <v>0</v>
      </c>
      <c r="B17" s="110">
        <f>+TRI!CT81</f>
        <v>0</v>
      </c>
      <c r="C17" s="110">
        <f>+TRI!CU81</f>
        <v>0</v>
      </c>
      <c r="D17" s="110">
        <f>+TRI!CV81</f>
        <v>0</v>
      </c>
      <c r="E17" s="110">
        <f>+TRI!CW81</f>
        <v>0</v>
      </c>
      <c r="F17" s="110">
        <f>+TRI!CX81</f>
        <v>0</v>
      </c>
      <c r="G17" s="110">
        <f>+TRI!CY81</f>
        <v>0</v>
      </c>
      <c r="H17" s="110">
        <f>+TRI!CZ81</f>
        <v>0</v>
      </c>
      <c r="I17" s="110">
        <f>+TRI!DA81</f>
        <v>0</v>
      </c>
    </row>
    <row r="18" spans="1:9" ht="12.75">
      <c r="A18" s="110">
        <f>+TRI!CS98</f>
        <v>0</v>
      </c>
      <c r="B18" s="110">
        <f>+TRI!CT98</f>
        <v>0</v>
      </c>
      <c r="C18" s="110">
        <f>+TRI!CU98</f>
        <v>0</v>
      </c>
      <c r="D18" s="110">
        <f>+TRI!CV98</f>
        <v>0</v>
      </c>
      <c r="E18" s="110">
        <f>+TRI!CW98</f>
        <v>0</v>
      </c>
      <c r="F18" s="110">
        <f>+TRI!CX98</f>
        <v>0</v>
      </c>
      <c r="G18" s="110">
        <f>+TRI!CY98</f>
        <v>0</v>
      </c>
      <c r="H18" s="110">
        <f>+TRI!CZ98</f>
        <v>0</v>
      </c>
      <c r="I18" s="110">
        <f>+TRI!DA98</f>
        <v>0</v>
      </c>
    </row>
    <row r="19" spans="1:9" ht="12.75">
      <c r="A19" s="110">
        <f>+TRI!CS106</f>
        <v>0</v>
      </c>
      <c r="B19" s="110">
        <f>+TRI!CT106</f>
        <v>0</v>
      </c>
      <c r="C19" s="110">
        <f>+TRI!CU106</f>
        <v>0</v>
      </c>
      <c r="D19" s="110">
        <f>+TRI!CV106</f>
        <v>0</v>
      </c>
      <c r="E19" s="110">
        <f>+TRI!CW106</f>
        <v>0</v>
      </c>
      <c r="F19" s="110">
        <f>+TRI!CX106</f>
        <v>0</v>
      </c>
      <c r="G19" s="110">
        <f>+TRI!CY106</f>
        <v>0</v>
      </c>
      <c r="H19" s="110">
        <f>+TRI!CZ106</f>
        <v>0</v>
      </c>
      <c r="I19" s="110">
        <f>+TRI!DA106</f>
        <v>0</v>
      </c>
    </row>
    <row r="20" spans="1:9" ht="12.75">
      <c r="A20" s="110">
        <f>+TRI!CS87</f>
        <v>0</v>
      </c>
      <c r="B20" s="110">
        <f>+TRI!CT87</f>
        <v>0</v>
      </c>
      <c r="C20" s="110">
        <f>+TRI!CU87</f>
        <v>0</v>
      </c>
      <c r="D20" s="110">
        <f>+TRI!CV87</f>
        <v>0</v>
      </c>
      <c r="E20" s="110">
        <f>+TRI!CW87</f>
        <v>0</v>
      </c>
      <c r="F20" s="110">
        <f>+TRI!CX87</f>
        <v>0</v>
      </c>
      <c r="G20" s="110">
        <f>+TRI!CY87</f>
        <v>0</v>
      </c>
      <c r="H20" s="110">
        <f>+TRI!CZ87</f>
        <v>0</v>
      </c>
      <c r="I20" s="110">
        <f>+TRI!DA87</f>
        <v>0</v>
      </c>
    </row>
    <row r="21" spans="1:9" ht="12.75">
      <c r="A21" s="110">
        <f>+TRI!CS79</f>
        <v>0</v>
      </c>
      <c r="B21" s="110">
        <f>+TRI!CT79</f>
        <v>0</v>
      </c>
      <c r="C21" s="110">
        <f>+TRI!CU79</f>
        <v>0</v>
      </c>
      <c r="D21" s="110">
        <f>+TRI!CV79</f>
        <v>0</v>
      </c>
      <c r="E21" s="110">
        <f>+TRI!CW79</f>
        <v>0</v>
      </c>
      <c r="F21" s="110">
        <f>+TRI!CX79</f>
        <v>0</v>
      </c>
      <c r="G21" s="110">
        <f>+TRI!CY79</f>
        <v>0</v>
      </c>
      <c r="H21" s="110">
        <f>+TRI!CZ79</f>
        <v>0</v>
      </c>
      <c r="I21" s="110">
        <f>+TRI!DA79</f>
        <v>0</v>
      </c>
    </row>
    <row r="22" spans="1:9" ht="12.75">
      <c r="A22" s="110">
        <f>+TRI!CS71</f>
        <v>0</v>
      </c>
      <c r="B22" s="110">
        <f>+TRI!CT71</f>
        <v>0</v>
      </c>
      <c r="C22" s="110">
        <f>+TRI!CU71</f>
        <v>0</v>
      </c>
      <c r="D22" s="110">
        <f>+TRI!CV71</f>
        <v>0</v>
      </c>
      <c r="E22" s="110">
        <f>+TRI!CW71</f>
        <v>0</v>
      </c>
      <c r="F22" s="110">
        <f>+TRI!CX71</f>
        <v>0</v>
      </c>
      <c r="G22" s="110">
        <f>+TRI!CY71</f>
        <v>0</v>
      </c>
      <c r="H22" s="110">
        <f>+TRI!CZ71</f>
        <v>0</v>
      </c>
      <c r="I22" s="110">
        <f>+TRI!DA71</f>
        <v>0</v>
      </c>
    </row>
    <row r="23" spans="1:9" ht="12.75">
      <c r="A23" s="110">
        <f>+TRI!CS62</f>
        <v>0</v>
      </c>
      <c r="B23" s="110">
        <f>+TRI!CT62</f>
        <v>0</v>
      </c>
      <c r="C23" s="110">
        <f>+TRI!CU62</f>
        <v>0</v>
      </c>
      <c r="D23" s="110">
        <f>+TRI!CV62</f>
        <v>0</v>
      </c>
      <c r="E23" s="110">
        <f>+TRI!CW62</f>
        <v>0</v>
      </c>
      <c r="F23" s="110">
        <f>+TRI!CX62</f>
        <v>0</v>
      </c>
      <c r="G23" s="110">
        <f>+TRI!CY62</f>
        <v>0</v>
      </c>
      <c r="H23" s="110">
        <f>+TRI!CZ62</f>
        <v>0</v>
      </c>
      <c r="I23" s="110">
        <f>+TRI!DA62</f>
        <v>0</v>
      </c>
    </row>
    <row r="24" spans="1:9" ht="12.75">
      <c r="A24" s="110">
        <f>+TRI!CS68</f>
        <v>0</v>
      </c>
      <c r="B24" s="110">
        <f>+TRI!CT68</f>
        <v>0</v>
      </c>
      <c r="C24" s="110">
        <f>+TRI!CU68</f>
        <v>0</v>
      </c>
      <c r="D24" s="110">
        <f>+TRI!CV68</f>
        <v>0</v>
      </c>
      <c r="E24" s="110">
        <f>+TRI!CW68</f>
        <v>0</v>
      </c>
      <c r="F24" s="110">
        <f>+TRI!CX68</f>
        <v>0</v>
      </c>
      <c r="G24" s="110">
        <f>+TRI!CY68</f>
        <v>0</v>
      </c>
      <c r="H24" s="110">
        <f>+TRI!CZ68</f>
        <v>0</v>
      </c>
      <c r="I24" s="110">
        <f>+TRI!DA68</f>
        <v>0</v>
      </c>
    </row>
    <row r="25" spans="1:9" ht="12.75">
      <c r="A25" s="110">
        <f>+TRI!CS89</f>
        <v>0</v>
      </c>
      <c r="B25" s="110">
        <f>+TRI!CT89</f>
        <v>0</v>
      </c>
      <c r="C25" s="110">
        <f>+TRI!CU89</f>
        <v>0</v>
      </c>
      <c r="D25" s="110">
        <f>+TRI!CV89</f>
        <v>0</v>
      </c>
      <c r="E25" s="110">
        <f>+TRI!CW89</f>
        <v>0</v>
      </c>
      <c r="F25" s="110">
        <f>+TRI!CX89</f>
        <v>0</v>
      </c>
      <c r="G25" s="110">
        <f>+TRI!CY89</f>
        <v>0</v>
      </c>
      <c r="H25" s="110">
        <f>+TRI!CZ89</f>
        <v>0</v>
      </c>
      <c r="I25" s="110">
        <f>+TRI!DA89</f>
        <v>0</v>
      </c>
    </row>
    <row r="26" spans="1:9" ht="12.75">
      <c r="A26" s="110">
        <f>+TRI!CS69</f>
        <v>0</v>
      </c>
      <c r="B26" s="110">
        <f>+TRI!CT69</f>
        <v>0</v>
      </c>
      <c r="C26" s="110">
        <f>+TRI!CU69</f>
        <v>0</v>
      </c>
      <c r="D26" s="110">
        <f>+TRI!CV69</f>
        <v>0</v>
      </c>
      <c r="E26" s="110">
        <f>+TRI!CW69</f>
        <v>0</v>
      </c>
      <c r="F26" s="110">
        <f>+TRI!CX69</f>
        <v>0</v>
      </c>
      <c r="G26" s="110">
        <f>+TRI!CY69</f>
        <v>0</v>
      </c>
      <c r="H26" s="110">
        <f>+TRI!CZ69</f>
        <v>0</v>
      </c>
      <c r="I26" s="110">
        <f>+TRI!DA69</f>
        <v>0</v>
      </c>
    </row>
    <row r="27" spans="1:9" ht="12.75">
      <c r="A27" s="110">
        <f>+TRI!CS93</f>
        <v>0</v>
      </c>
      <c r="B27" s="110">
        <f>+TRI!CT93</f>
        <v>0</v>
      </c>
      <c r="C27" s="110">
        <f>+TRI!CU93</f>
        <v>0</v>
      </c>
      <c r="D27" s="110">
        <f>+TRI!CV93</f>
        <v>0</v>
      </c>
      <c r="E27" s="110">
        <f>+TRI!CW93</f>
        <v>0</v>
      </c>
      <c r="F27" s="110">
        <f>+TRI!CX93</f>
        <v>0</v>
      </c>
      <c r="G27" s="110">
        <f>+TRI!CY93</f>
        <v>0</v>
      </c>
      <c r="H27" s="110">
        <f>+TRI!CZ93</f>
        <v>0</v>
      </c>
      <c r="I27" s="110">
        <f>+TRI!DA93</f>
        <v>0</v>
      </c>
    </row>
    <row r="28" spans="1:9" ht="12.75">
      <c r="A28" s="110">
        <f>+TRI!CS66</f>
        <v>0</v>
      </c>
      <c r="B28" s="110">
        <f>+TRI!CT66</f>
        <v>0</v>
      </c>
      <c r="C28" s="110">
        <f>+TRI!CU66</f>
        <v>0</v>
      </c>
      <c r="D28" s="110">
        <f>+TRI!CV66</f>
        <v>0</v>
      </c>
      <c r="E28" s="110">
        <f>+TRI!CW66</f>
        <v>0</v>
      </c>
      <c r="F28" s="110">
        <f>+TRI!CX66</f>
        <v>0</v>
      </c>
      <c r="G28" s="110">
        <f>+TRI!CY66</f>
        <v>0</v>
      </c>
      <c r="H28" s="110">
        <f>+TRI!CZ66</f>
        <v>0</v>
      </c>
      <c r="I28" s="110">
        <f>+TRI!DA66</f>
        <v>0</v>
      </c>
    </row>
    <row r="29" spans="1:9" ht="12.75">
      <c r="A29" s="110">
        <f>+TRI!CS102</f>
        <v>0</v>
      </c>
      <c r="B29" s="110">
        <f>+TRI!CT102</f>
        <v>0</v>
      </c>
      <c r="C29" s="110">
        <f>+TRI!CU102</f>
        <v>0</v>
      </c>
      <c r="D29" s="110">
        <f>+TRI!CV102</f>
        <v>0</v>
      </c>
      <c r="E29" s="110">
        <f>+TRI!CW102</f>
        <v>0</v>
      </c>
      <c r="F29" s="110">
        <f>+TRI!CX102</f>
        <v>0</v>
      </c>
      <c r="G29" s="110">
        <f>+TRI!CY102</f>
        <v>0</v>
      </c>
      <c r="H29" s="110">
        <f>+TRI!CZ102</f>
        <v>0</v>
      </c>
      <c r="I29" s="110">
        <f>+TRI!DA102</f>
        <v>0</v>
      </c>
    </row>
    <row r="30" spans="1:9" ht="12.75">
      <c r="A30" s="110">
        <f>+TRI!CS74</f>
        <v>0</v>
      </c>
      <c r="B30" s="110">
        <f>+TRI!CT74</f>
        <v>0</v>
      </c>
      <c r="C30" s="110">
        <f>+TRI!CU74</f>
        <v>0</v>
      </c>
      <c r="D30" s="110">
        <f>+TRI!CV74</f>
        <v>0</v>
      </c>
      <c r="E30" s="110">
        <f>+TRI!CW74</f>
        <v>0</v>
      </c>
      <c r="F30" s="110">
        <f>+TRI!CX74</f>
        <v>0</v>
      </c>
      <c r="G30" s="110">
        <f>+TRI!CY74</f>
        <v>0</v>
      </c>
      <c r="H30" s="110">
        <f>+TRI!CZ74</f>
        <v>0</v>
      </c>
      <c r="I30" s="110">
        <f>+TRI!DA74</f>
        <v>0</v>
      </c>
    </row>
    <row r="31" spans="1:9" ht="12.75">
      <c r="A31" s="110">
        <f>+TRI!CS73</f>
        <v>0</v>
      </c>
      <c r="B31" s="110">
        <f>+TRI!CT73</f>
        <v>0</v>
      </c>
      <c r="C31" s="110">
        <f>+TRI!CU73</f>
        <v>0</v>
      </c>
      <c r="D31" s="110">
        <f>+TRI!CV73</f>
        <v>0</v>
      </c>
      <c r="E31" s="110">
        <f>+TRI!CW73</f>
        <v>0</v>
      </c>
      <c r="F31" s="110">
        <f>+TRI!CX73</f>
        <v>0</v>
      </c>
      <c r="G31" s="110">
        <f>+TRI!CY73</f>
        <v>0</v>
      </c>
      <c r="H31" s="110">
        <f>+TRI!CZ73</f>
        <v>0</v>
      </c>
      <c r="I31" s="110">
        <f>+TRI!DA73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Elvia ČR</dc:creator>
  <cp:keywords/>
  <dc:description/>
  <cp:lastModifiedBy>Jaroslav BEK</cp:lastModifiedBy>
  <cp:lastPrinted>2011-11-21T19:33:14Z</cp:lastPrinted>
  <dcterms:created xsi:type="dcterms:W3CDTF">2001-11-07T10:42:41Z</dcterms:created>
  <dcterms:modified xsi:type="dcterms:W3CDTF">2011-12-04T17:13:50Z</dcterms:modified>
  <cp:category/>
  <cp:version/>
  <cp:contentType/>
  <cp:contentStatus/>
  <cp:revision>3</cp:revision>
</cp:coreProperties>
</file>